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02" documentId="13_ncr:1_{F6CB121F-512D-4AA6-A0C1-0FB36C537598}" xr6:coauthVersionLast="47" xr6:coauthVersionMax="47" xr10:uidLastSave="{BF17579F-0617-403D-BA3E-A7B843F644BB}"/>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alcChain>
</file>

<file path=xl/sharedStrings.xml><?xml version="1.0" encoding="utf-8"?>
<sst xmlns="http://schemas.openxmlformats.org/spreadsheetml/2006/main" count="178572" uniqueCount="39070">
  <si>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</si>
  <si>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</si>
  <si>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</si>
  <si>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</si>
  <si>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</si>
  <si>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</si>
  <si>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</si>
  <si>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</si>
  <si>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</si>
  <si>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</si>
  <si>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</si>
  <si>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</si>
  <si>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</si>
  <si>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</si>
  <si>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</si>
  <si>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</si>
  <si>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</si>
  <si>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</si>
  <si>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</si>
  <si>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</si>
  <si>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</si>
  <si>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</si>
  <si>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</si>
  <si>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</si>
  <si>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</si>
  <si>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</si>
  <si>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</si>
  <si>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</si>
  <si>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</si>
  <si>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</si>
  <si>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</si>
  <si>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</si>
  <si>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</si>
  <si>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</si>
  <si>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</si>
  <si>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</si>
  <si>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</si>
  <si>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</si>
  <si>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</si>
  <si>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</si>
  <si>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</si>
  <si>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</si>
  <si>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</si>
  <si>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</si>
  <si>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</si>
  <si>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</si>
  <si>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</si>
  <si>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</si>
  <si>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</si>
  <si>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</si>
  <si>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</si>
  <si>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</si>
  <si>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</si>
  <si>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</si>
  <si>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</si>
  <si>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</si>
  <si>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</si>
  <si>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</si>
  <si>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</si>
  <si>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</si>
  <si>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</si>
  <si>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</si>
  <si>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</si>
  <si>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</si>
  <si>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</si>
  <si>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</si>
  <si>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</si>
  <si>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</si>
  <si>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</si>
  <si>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</si>
  <si>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</si>
  <si>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</si>
  <si>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</si>
  <si>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</si>
  <si>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</si>
  <si>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</si>
  <si>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</si>
  <si>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</si>
  <si>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</si>
  <si>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</si>
  <si>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</si>
  <si>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</si>
  <si>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</si>
  <si>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</si>
  <si>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</si>
  <si>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</si>
  <si>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</si>
  <si>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</si>
  <si>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</si>
  <si>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</si>
  <si>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</si>
  <si>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</si>
  <si>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</si>
  <si>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</si>
  <si>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</si>
  <si>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</si>
  <si>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</si>
  <si>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</si>
  <si>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</si>
  <si>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</si>
  <si>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</si>
  <si>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</si>
  <si>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</si>
  <si>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</si>
  <si>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</si>
  <si>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</si>
  <si>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</si>
  <si>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</si>
  <si>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</si>
  <si>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</si>
  <si>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</si>
  <si>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</si>
  <si>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</si>
  <si>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</si>
  <si>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</si>
  <si>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</si>
  <si>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</si>
  <si>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</si>
  <si>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</si>
  <si>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</si>
  <si>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</si>
  <si>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</si>
  <si>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</si>
  <si>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</si>
  <si>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</si>
  <si>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</si>
  <si>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</si>
  <si>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</si>
  <si>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</si>
  <si>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</si>
  <si>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</si>
  <si>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</si>
  <si>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</si>
  <si>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</si>
  <si>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</si>
  <si>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</si>
  <si>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</si>
  <si>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</si>
  <si>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</si>
  <si>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</si>
  <si>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</si>
  <si>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</si>
  <si>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</si>
  <si>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</si>
  <si>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</si>
  <si>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</si>
  <si>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</si>
  <si>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</si>
  <si>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</si>
  <si>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</si>
  <si>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</si>
  <si>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</si>
  <si>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</si>
  <si>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</si>
  <si>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</si>
  <si>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</si>
  <si>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</si>
  <si>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</si>
  <si>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</si>
  <si>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</si>
  <si>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</si>
  <si>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</si>
  <si>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</si>
  <si>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</si>
  <si>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</si>
  <si>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</si>
  <si>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</si>
  <si>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</si>
  <si>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</si>
  <si>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</si>
  <si>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</si>
  <si>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</si>
  <si>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</si>
  <si>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</si>
  <si>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</si>
  <si>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</si>
  <si>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</si>
  <si>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</si>
  <si>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</si>
  <si>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</si>
  <si>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</si>
  <si>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</si>
  <si>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</si>
  <si>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</si>
  <si>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</si>
  <si>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</si>
  <si>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</si>
  <si>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</si>
  <si>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</si>
  <si>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</si>
  <si>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</si>
  <si>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</si>
  <si>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</si>
  <si>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</si>
  <si>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</si>
  <si>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</si>
  <si>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</si>
  <si>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</si>
  <si>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</si>
  <si>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</si>
  <si>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</si>
  <si>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</si>
  <si>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</si>
  <si>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</si>
  <si>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</si>
  <si>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</si>
  <si>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</si>
  <si>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</si>
  <si>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</si>
  <si>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</si>
  <si>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</si>
  <si>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</si>
  <si>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</si>
  <si>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</si>
  <si>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</si>
  <si>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</si>
  <si>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</si>
  <si>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</si>
  <si>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</si>
  <si>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</si>
  <si>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</si>
  <si>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</si>
  <si>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</si>
  <si>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</si>
  <si>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</si>
  <si>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</si>
  <si>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</si>
  <si>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</si>
  <si>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</si>
  <si>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</si>
  <si>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</si>
  <si>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</si>
  <si>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</si>
  <si>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</si>
  <si>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</si>
  <si>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</si>
  <si>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</si>
  <si>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</si>
  <si>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</si>
  <si>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</si>
  <si>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</si>
  <si>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</si>
  <si>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</si>
  <si>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</si>
  <si>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</si>
  <si>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</si>
  <si>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</si>
  <si>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</si>
  <si>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</si>
  <si>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</si>
  <si>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</si>
  <si>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</si>
  <si>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</si>
  <si>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</si>
  <si>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</si>
  <si>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</si>
  <si>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</si>
  <si>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</si>
  <si>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</si>
  <si>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</si>
  <si>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</si>
  <si>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</si>
  <si>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</si>
  <si>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</si>
  <si>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</si>
  <si>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</si>
  <si>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</si>
  <si>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</si>
  <si>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</si>
  <si>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</si>
  <si>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</si>
  <si>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</si>
  <si>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</si>
  <si>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</si>
  <si>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</si>
  <si>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</si>
  <si>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</si>
  <si>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</si>
  <si>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</si>
  <si>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</si>
  <si>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</si>
  <si>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</si>
  <si>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</si>
  <si>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</si>
  <si>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</si>
  <si>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</si>
  <si>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</si>
  <si>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</si>
  <si>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</si>
  <si>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</si>
  <si>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</si>
  <si>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</si>
  <si>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</si>
  <si>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</si>
  <si>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</si>
  <si>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</si>
  <si>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</si>
  <si>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</si>
  <si>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</si>
  <si>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</si>
  <si>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</si>
  <si>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</si>
  <si>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</si>
  <si>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</si>
  <si>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</si>
  <si>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</si>
  <si>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</si>
  <si>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</si>
  <si>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</si>
  <si>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</si>
  <si>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</si>
  <si>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</si>
  <si>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</si>
  <si>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</si>
  <si>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</si>
  <si>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</si>
  <si>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</si>
  <si>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</si>
  <si>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</si>
  <si>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</si>
  <si>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</si>
  <si>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</si>
  <si>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</si>
  <si>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</si>
  <si>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</si>
  <si>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</si>
  <si>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</si>
  <si>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</si>
  <si>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</si>
  <si>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</si>
  <si>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</si>
  <si>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</si>
  <si>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</si>
  <si>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</si>
  <si>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</si>
  <si>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</si>
  <si>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</si>
  <si>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</si>
  <si>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</si>
  <si>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</si>
  <si>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</si>
  <si>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</si>
  <si>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</si>
  <si>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</si>
  <si>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</si>
  <si>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</si>
  <si>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</si>
  <si>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</si>
  <si>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</si>
  <si>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</si>
  <si>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</si>
  <si>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</si>
  <si>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</si>
  <si>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</si>
  <si>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</si>
  <si>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</si>
  <si>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</si>
  <si>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</si>
  <si>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</si>
  <si>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</si>
  <si>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</si>
  <si>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</si>
  <si>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</si>
  <si>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</si>
  <si>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</si>
  <si>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</si>
  <si>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</si>
  <si>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</si>
  <si>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</si>
  <si>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</si>
  <si>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</si>
  <si>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</si>
  <si>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</si>
  <si>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</si>
  <si>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</si>
  <si>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</si>
  <si>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</si>
  <si>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</si>
  <si>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</si>
  <si>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</si>
  <si>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</si>
  <si>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</si>
  <si>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</si>
  <si>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</si>
  <si>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</si>
  <si>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</si>
  <si>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</si>
  <si>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</si>
  <si>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</si>
  <si>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</si>
  <si>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</si>
  <si>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</si>
  <si>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</si>
  <si>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</si>
  <si>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</si>
  <si>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</si>
  <si>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</si>
  <si>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</si>
  <si>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</si>
  <si>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</si>
  <si>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</si>
  <si>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</si>
  <si>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</si>
  <si>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</si>
  <si>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</si>
  <si>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</si>
  <si>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</si>
  <si>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</si>
  <si>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</si>
  <si>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</si>
  <si>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</si>
  <si>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</si>
  <si>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</si>
  <si>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</si>
  <si>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</si>
  <si>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</si>
  <si>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</si>
  <si>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</si>
  <si>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</si>
  <si>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</si>
  <si>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</si>
  <si>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</si>
  <si>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</si>
  <si>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</si>
  <si>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</si>
  <si>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</si>
  <si>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</si>
  <si>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</si>
  <si>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</si>
  <si>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</si>
  <si>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</si>
  <si>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</si>
  <si>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</si>
  <si>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</si>
  <si>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</si>
  <si>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</si>
  <si>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</si>
  <si>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</si>
  <si>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</si>
  <si>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</si>
  <si>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</si>
  <si>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</si>
  <si>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</si>
  <si>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</si>
  <si>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</si>
  <si>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</si>
  <si>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</si>
  <si>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</si>
  <si>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</si>
  <si>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</si>
  <si>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</si>
  <si>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</si>
  <si>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</si>
  <si>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</si>
  <si>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</si>
  <si>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</si>
  <si>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</si>
  <si>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</si>
  <si>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</si>
  <si>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</si>
  <si>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</si>
  <si>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</si>
  <si>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</si>
  <si>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</si>
  <si>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</si>
  <si>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</si>
  <si>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</si>
  <si>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</si>
  <si>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</si>
  <si>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</si>
  <si>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</si>
  <si>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</si>
  <si>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</si>
  <si>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</si>
  <si>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</si>
  <si>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</si>
  <si>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</si>
  <si>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</si>
  <si>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</si>
  <si>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</si>
  <si>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</si>
  <si>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</si>
  <si>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</si>
  <si>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</si>
  <si>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</si>
  <si>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</si>
  <si>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</si>
  <si>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</si>
  <si>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</si>
  <si>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</si>
  <si>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</si>
  <si>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</si>
  <si>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</si>
  <si>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</si>
  <si>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</si>
  <si>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</si>
  <si>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</si>
  <si>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</si>
  <si>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</si>
  <si>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</si>
  <si>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</si>
  <si>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</si>
  <si>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</si>
  <si>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</si>
  <si>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</si>
  <si>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</si>
  <si>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</si>
  <si>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</si>
  <si>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</si>
  <si>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</si>
  <si>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</si>
  <si>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</si>
  <si>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</si>
  <si>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</si>
  <si>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</si>
  <si>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</si>
  <si>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</si>
  <si>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</si>
  <si>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</si>
  <si>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</si>
  <si>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</si>
  <si>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</si>
  <si>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</si>
  <si>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</si>
  <si>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</si>
  <si>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</si>
  <si>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</si>
  <si>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</si>
  <si>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</si>
  <si>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</si>
  <si>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</si>
  <si>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</si>
  <si>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</si>
  <si>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</si>
  <si>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</si>
  <si>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</si>
  <si>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</si>
  <si>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</si>
  <si>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</si>
  <si>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</si>
  <si>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</si>
  <si>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</si>
  <si>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</si>
  <si>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</si>
  <si>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</si>
  <si>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</si>
  <si>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</si>
  <si>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</si>
  <si>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</si>
  <si>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</si>
  <si>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</si>
  <si>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</si>
  <si>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</si>
  <si>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</si>
  <si>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</si>
  <si>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</si>
  <si>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</si>
  <si>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</si>
  <si>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</si>
  <si>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</si>
  <si>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</si>
  <si>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</si>
  <si>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</si>
  <si>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</si>
  <si>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</si>
  <si>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</si>
  <si>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</si>
  <si>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</si>
  <si>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</si>
  <si>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</si>
  <si>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</si>
  <si>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</si>
  <si>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</si>
  <si>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</si>
  <si>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</si>
  <si>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</si>
  <si>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</si>
  <si>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</si>
  <si>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</si>
  <si>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</si>
  <si>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</si>
  <si>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</si>
  <si>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</si>
  <si>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</si>
  <si>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</si>
  <si>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</si>
  <si>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</si>
  <si>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</si>
  <si>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</si>
  <si>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</si>
  <si>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</si>
  <si>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</si>
  <si>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</si>
  <si>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</si>
  <si>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</si>
  <si>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</si>
  <si>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</si>
  <si>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</si>
  <si>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</si>
  <si>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</si>
  <si>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</si>
  <si>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</si>
  <si>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</si>
  <si>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</si>
  <si>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</si>
  <si>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</si>
  <si>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</si>
  <si>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</si>
  <si>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</si>
  <si>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</si>
  <si>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</si>
  <si>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</si>
  <si>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</si>
  <si>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</si>
  <si>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</si>
  <si>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</si>
  <si>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</si>
  <si>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</si>
  <si>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</si>
  <si>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</si>
  <si>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</si>
  <si>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</si>
  <si>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</si>
  <si>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</si>
  <si>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</si>
  <si>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</si>
  <si>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</si>
  <si>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</si>
  <si>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</si>
  <si>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</si>
  <si>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</si>
  <si>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</si>
  <si>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</si>
  <si>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</si>
  <si>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</si>
  <si>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</si>
  <si>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</si>
  <si>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</si>
  <si>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</si>
  <si>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</si>
  <si>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</si>
  <si>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</si>
  <si>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</si>
  <si>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</si>
  <si>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</si>
  <si>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</si>
  <si>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</si>
  <si>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</si>
  <si>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</si>
  <si>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</si>
  <si>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</si>
  <si>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</si>
  <si>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</si>
  <si>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</si>
  <si>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</si>
  <si>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</si>
  <si>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</si>
  <si>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</si>
  <si>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</si>
  <si>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</si>
  <si>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</si>
  <si>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</si>
  <si>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</si>
  <si>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</si>
  <si>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</si>
  <si>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</si>
  <si>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</si>
  <si>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</si>
  <si>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</si>
  <si>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</si>
  <si>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</si>
  <si>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</si>
  <si>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</si>
  <si>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</si>
  <si>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</si>
  <si>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</si>
  <si>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</si>
  <si>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</si>
  <si>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</si>
  <si>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</si>
  <si>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</si>
  <si>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</si>
  <si>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</si>
  <si>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</si>
  <si>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</si>
  <si>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</si>
  <si>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</si>
  <si>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</si>
  <si>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</si>
  <si>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</si>
  <si>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</si>
  <si>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</si>
  <si>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</si>
  <si>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</si>
  <si>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</si>
  <si>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</si>
  <si>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</si>
  <si>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</si>
  <si>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</si>
  <si>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</si>
  <si>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</si>
  <si>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</si>
  <si>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</si>
  <si>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</si>
  <si>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</si>
  <si>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</si>
  <si>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</si>
  <si>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</si>
  <si>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</si>
  <si>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</si>
  <si>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</si>
  <si>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</si>
  <si>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</si>
  <si>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</si>
  <si>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</si>
  <si>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</si>
  <si>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</si>
  <si>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</si>
  <si>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</si>
  <si>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</si>
  <si>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</si>
  <si>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</si>
  <si>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</si>
  <si>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</si>
  <si>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</si>
  <si>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</si>
  <si>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</si>
  <si>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</si>
  <si>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</si>
  <si>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</si>
  <si>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</si>
  <si>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</si>
  <si>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</si>
  <si>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</si>
  <si>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</si>
  <si>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</si>
  <si>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</si>
  <si>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</si>
  <si>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</si>
  <si>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</si>
  <si>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</si>
  <si>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</si>
  <si>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</si>
  <si>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</si>
  <si>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</si>
  <si>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</si>
  <si>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</si>
  <si>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</si>
  <si>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</si>
  <si>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</si>
  <si>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</si>
  <si>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</si>
  <si>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</si>
  <si>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</si>
  <si>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</si>
  <si>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</si>
  <si>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</si>
  <si>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</si>
  <si>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</si>
  <si>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</si>
  <si>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</si>
  <si>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</si>
  <si>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</si>
  <si>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</si>
  <si>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</si>
  <si>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</si>
  <si>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</si>
  <si>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</si>
  <si>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</si>
  <si>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</si>
  <si>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</si>
  <si>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</si>
  <si>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</si>
  <si>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</si>
  <si>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</si>
  <si>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</si>
  <si>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</si>
  <si>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</si>
  <si>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</si>
  <si>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</si>
  <si>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</si>
  <si>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</si>
  <si>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</si>
  <si>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</si>
  <si>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</si>
  <si>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</si>
  <si>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</si>
  <si>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</si>
  <si>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</si>
  <si>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</si>
  <si>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</si>
  <si>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</si>
  <si>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</si>
  <si>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</si>
  <si>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</si>
  <si>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</si>
  <si>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</si>
  <si>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</si>
  <si>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</si>
  <si>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</si>
  <si>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</si>
  <si>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</si>
  <si>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</si>
  <si>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</si>
  <si>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</si>
  <si>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</si>
  <si>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</si>
  <si>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</si>
  <si>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</si>
  <si>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</si>
  <si>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</si>
  <si>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</si>
  <si>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</si>
  <si>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</si>
  <si>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</si>
  <si>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</si>
  <si>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</si>
  <si>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</si>
  <si>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</si>
  <si>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</si>
  <si>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</si>
  <si>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</si>
  <si>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</si>
  <si>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</si>
  <si>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</si>
  <si>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</si>
  <si>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</si>
  <si>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</si>
  <si>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</si>
  <si>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</si>
  <si>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</si>
  <si>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</si>
  <si>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</si>
  <si>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</si>
  <si>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</si>
  <si>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</si>
  <si>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</si>
  <si>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</si>
  <si>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</si>
  <si>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</si>
  <si>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</si>
  <si>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</si>
  <si>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</si>
  <si>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</si>
  <si>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</si>
  <si>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</si>
  <si>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</si>
  <si>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</si>
  <si>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</si>
  <si>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</si>
  <si>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</si>
  <si>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</si>
  <si>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</si>
  <si>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</si>
  <si>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</si>
  <si>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</si>
  <si>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</si>
  <si>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</si>
  <si>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</si>
  <si>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</si>
  <si>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</si>
  <si>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</si>
  <si>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</si>
  <si>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</si>
  <si>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</si>
  <si>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</si>
  <si>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</si>
  <si>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</si>
  <si>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</si>
  <si>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</si>
  <si>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</si>
  <si>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</si>
  <si>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</si>
  <si>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</si>
  <si>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</si>
  <si>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</si>
  <si>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</si>
  <si>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</si>
  <si>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</si>
  <si>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</si>
  <si>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</si>
  <si>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</si>
  <si>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</si>
  <si>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</si>
  <si>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</si>
  <si>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</si>
  <si>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</si>
  <si>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</si>
  <si>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</si>
  <si>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</si>
  <si>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</si>
  <si>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</si>
  <si>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</si>
  <si>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</si>
  <si>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</si>
  <si>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</si>
  <si>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</si>
  <si>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</si>
  <si>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</si>
  <si>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</si>
  <si>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</si>
  <si>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</si>
  <si>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</si>
  <si>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</si>
  <si>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</si>
  <si>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</si>
  <si>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</si>
  <si>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</si>
  <si>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</si>
  <si>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</si>
  <si>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</si>
  <si>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</si>
  <si>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</si>
  <si>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</si>
  <si>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</si>
  <si>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</si>
  <si>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</si>
  <si>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</si>
  <si>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</si>
  <si>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</si>
  <si>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</si>
  <si>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</si>
  <si>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</si>
  <si>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</si>
  <si>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</si>
  <si>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</si>
  <si>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</si>
  <si>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</si>
  <si>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</si>
  <si>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</si>
  <si>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</si>
  <si>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</si>
  <si>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</si>
  <si>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</si>
  <si>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</si>
  <si>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</si>
  <si>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</si>
  <si>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</si>
  <si>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</si>
  <si>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</si>
  <si>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</si>
  <si>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</si>
  <si>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</si>
  <si>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</si>
  <si>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</si>
  <si>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</si>
  <si>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</si>
  <si>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</si>
  <si>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</si>
  <si>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</si>
  <si>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</si>
  <si>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</si>
  <si>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</si>
  <si>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</si>
  <si>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</si>
  <si>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</si>
  <si>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</si>
  <si>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</si>
  <si>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</si>
  <si>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</si>
  <si>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</si>
  <si>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</si>
  <si>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</si>
  <si>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</si>
  <si>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</si>
  <si>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</si>
  <si>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</si>
  <si>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</si>
  <si>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</si>
  <si>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</si>
  <si>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</si>
  <si>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</si>
  <si>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</si>
  <si>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</si>
  <si>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</si>
  <si>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</si>
  <si>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</si>
  <si>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</si>
  <si>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</si>
  <si>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</si>
  <si>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</si>
  <si>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</si>
  <si>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</si>
  <si>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</si>
  <si>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</si>
  <si>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</si>
  <si>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</si>
  <si>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</si>
  <si>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</si>
  <si>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</si>
  <si>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</si>
  <si>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</si>
  <si>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</si>
  <si>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</si>
  <si>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</si>
  <si>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</si>
  <si>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</si>
  <si>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</si>
  <si>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</si>
  <si>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</si>
  <si>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</si>
  <si>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</si>
  <si>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</si>
  <si>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</si>
  <si>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</si>
  <si>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</si>
  <si>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</si>
  <si>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</si>
  <si>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</si>
  <si>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</si>
  <si>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</si>
  <si>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</si>
  <si>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</si>
  <si>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</si>
  <si>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</si>
  <si>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</si>
  <si>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</si>
  <si>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</si>
  <si>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</si>
  <si>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</si>
  <si>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</si>
  <si>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</si>
  <si>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</si>
  <si>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</si>
  <si>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</si>
  <si>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</si>
  <si>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</si>
  <si>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</si>
  <si>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</si>
  <si>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</si>
  <si>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</si>
  <si>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</si>
  <si>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</si>
  <si>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</si>
  <si>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</si>
  <si>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</si>
  <si>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</si>
  <si>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</si>
  <si>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</si>
  <si>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</si>
  <si>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</si>
  <si>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</si>
  <si>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</si>
  <si>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</si>
  <si>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</si>
  <si>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</si>
  <si>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</si>
  <si>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</si>
  <si>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</si>
  <si>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</si>
  <si>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</si>
  <si>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</si>
  <si>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</si>
  <si>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</si>
  <si>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</si>
  <si>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</si>
  <si>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</si>
  <si>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</si>
  <si>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</si>
  <si>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</si>
  <si>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</si>
  <si>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</si>
  <si>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</si>
  <si>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</si>
  <si>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</si>
  <si>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</si>
  <si>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</si>
  <si>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</si>
  <si>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</si>
  <si>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</si>
  <si>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</si>
  <si>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</si>
  <si>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</si>
  <si>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</si>
  <si>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</si>
  <si>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</si>
  <si>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</si>
  <si>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</si>
  <si>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</si>
  <si>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</si>
  <si>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</si>
  <si>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</si>
  <si>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</si>
  <si>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</si>
  <si>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</si>
  <si>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</si>
  <si>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</si>
  <si>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</si>
  <si>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</si>
  <si>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</si>
  <si>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</si>
  <si>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</si>
  <si>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</si>
  <si>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</si>
  <si>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</si>
  <si>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</si>
  <si>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</si>
  <si>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</si>
  <si>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</si>
  <si>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</si>
  <si>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</si>
  <si>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</si>
  <si>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</si>
  <si>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</si>
  <si>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</si>
  <si>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</si>
  <si>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</si>
  <si>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</si>
  <si>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</si>
  <si>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</si>
  <si>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</si>
  <si>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</si>
  <si>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</si>
  <si>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</si>
  <si>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</si>
  <si>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</si>
  <si>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</si>
  <si>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</si>
  <si>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</si>
  <si>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</si>
  <si>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</si>
  <si>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</si>
  <si>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</si>
  <si>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</si>
  <si>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</si>
  <si>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</si>
  <si>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</si>
  <si>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</si>
  <si>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</si>
  <si>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</si>
  <si>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</si>
  <si>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</si>
  <si>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</si>
  <si>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</si>
  <si>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</si>
  <si>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</si>
  <si>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</si>
  <si>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</si>
  <si>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</si>
  <si>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</si>
  <si>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</si>
  <si>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</si>
  <si>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</si>
  <si>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</si>
  <si>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</si>
  <si>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</si>
  <si>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</si>
  <si>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</si>
  <si>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</si>
  <si>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</si>
  <si>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</si>
  <si>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</si>
  <si>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</si>
  <si>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</si>
  <si>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</si>
  <si>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</si>
  <si>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</si>
  <si>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</si>
  <si>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</si>
  <si>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</si>
  <si>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</si>
  <si>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</si>
  <si>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</si>
  <si>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</si>
  <si>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</si>
  <si>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</si>
  <si>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</si>
  <si>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</si>
  <si>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</si>
  <si>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</si>
  <si>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</si>
  <si>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</si>
  <si>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</si>
  <si>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</si>
  <si>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</si>
  <si>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</si>
  <si>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</si>
  <si>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</si>
  <si>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</si>
  <si>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</si>
  <si>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</si>
  <si>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</si>
  <si>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</si>
  <si>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</si>
  <si>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</si>
  <si>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</si>
  <si>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</si>
  <si>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</si>
  <si>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</si>
  <si>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</si>
  <si>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</si>
  <si>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</si>
  <si>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</si>
  <si>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</si>
  <si>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</si>
  <si>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</si>
  <si>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</si>
  <si>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</si>
  <si>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</si>
  <si>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</si>
  <si>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</si>
  <si>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</si>
  <si>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</si>
  <si>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</si>
  <si>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</si>
  <si>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</si>
  <si>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</si>
  <si>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</si>
  <si>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</si>
  <si>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</si>
  <si>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</si>
  <si>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</si>
  <si>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</si>
  <si>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</si>
  <si>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</si>
  <si>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</si>
  <si>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</si>
  <si>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</si>
  <si>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</si>
  <si>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</si>
  <si>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</si>
  <si>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</si>
  <si>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</si>
  <si>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</si>
  <si>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</si>
  <si>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</si>
  <si>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</si>
  <si>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</si>
  <si>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</si>
  <si>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</si>
  <si>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</si>
  <si>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</si>
  <si>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</si>
  <si>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</si>
  <si>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</si>
  <si>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</si>
  <si>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</si>
  <si>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</si>
  <si>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</si>
  <si>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</si>
  <si>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</si>
  <si>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</si>
  <si>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</si>
  <si>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</si>
  <si>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</si>
  <si>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</si>
  <si>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</si>
  <si>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</si>
  <si>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</si>
  <si>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</si>
  <si>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</si>
  <si>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</si>
  <si>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</si>
  <si>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</si>
  <si>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</si>
  <si>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</si>
  <si>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</si>
  <si>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</si>
  <si>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</si>
  <si>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</si>
  <si>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</si>
  <si>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</si>
  <si>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</si>
  <si>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</si>
  <si>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</si>
  <si>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</si>
  <si>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</si>
  <si>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</si>
  <si>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</si>
  <si>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</si>
  <si>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</si>
  <si>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</si>
  <si>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</si>
  <si>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</si>
  <si>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</si>
  <si>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</si>
  <si>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</si>
  <si>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</si>
  <si>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</si>
  <si>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</si>
  <si>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</si>
  <si>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</si>
  <si>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</si>
  <si>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</si>
  <si>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</si>
  <si>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</si>
  <si>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</si>
  <si>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</si>
  <si>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</si>
  <si>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</si>
  <si>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</si>
  <si>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</si>
  <si>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</si>
  <si>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</si>
  <si>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</si>
  <si>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</si>
  <si>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</si>
  <si>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</si>
  <si>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</si>
  <si>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</si>
  <si>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</si>
  <si>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</si>
  <si>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</si>
  <si>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</si>
  <si>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</si>
  <si>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</si>
  <si>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</si>
  <si>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</si>
  <si>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</si>
  <si>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</si>
  <si>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</si>
  <si>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</si>
  <si>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</si>
  <si>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</si>
  <si>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</si>
  <si>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</si>
  <si>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</si>
  <si>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</si>
  <si>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</si>
  <si>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</si>
  <si>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</si>
  <si>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</si>
  <si>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</si>
  <si>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</si>
  <si>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</si>
  <si>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</si>
  <si>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</si>
  <si>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</si>
  <si>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</si>
  <si>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</si>
  <si>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</si>
  <si>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</si>
  <si>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</si>
  <si>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</si>
  <si>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</si>
  <si>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</si>
  <si>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</si>
  <si>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</si>
  <si>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</si>
  <si>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</si>
  <si>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</si>
  <si>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</si>
  <si>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</si>
  <si>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</si>
  <si>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</si>
  <si>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</si>
  <si>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</si>
  <si>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</si>
  <si>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</si>
  <si>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</si>
  <si>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</si>
  <si>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</si>
  <si>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</si>
  <si>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</si>
  <si>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</si>
  <si>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</si>
  <si>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</si>
  <si>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</si>
  <si>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</si>
  <si>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</si>
  <si>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</si>
  <si>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</si>
  <si>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</si>
  <si>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</si>
  <si>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</si>
  <si>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</si>
  <si>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</si>
  <si>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</si>
  <si>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</si>
  <si>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</si>
  <si>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</si>
  <si>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</si>
  <si>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</si>
  <si>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</si>
  <si>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</si>
  <si>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</si>
  <si>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</si>
  <si>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</si>
  <si>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</si>
  <si>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</si>
  <si>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</si>
  <si>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</si>
  <si>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</si>
  <si>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</si>
  <si>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</si>
  <si>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</si>
  <si>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</si>
  <si>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</si>
  <si>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</si>
  <si>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</si>
  <si>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</si>
  <si>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</si>
  <si>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</si>
  <si>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</si>
  <si>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</si>
  <si>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</si>
  <si>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</si>
  <si>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</si>
  <si>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</si>
  <si>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</si>
  <si>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</si>
  <si>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</si>
  <si>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</si>
  <si>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</si>
  <si>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</si>
  <si>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</si>
  <si>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</si>
  <si>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</si>
  <si>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</si>
  <si>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</si>
  <si>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</si>
  <si>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</si>
  <si>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</si>
  <si>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</si>
  <si>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</si>
  <si>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</si>
  <si>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</si>
  <si>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</si>
  <si>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</si>
  <si>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</si>
  <si>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</si>
  <si>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</si>
  <si>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</si>
  <si>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</si>
  <si>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</si>
  <si>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</si>
  <si>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</si>
  <si>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</si>
  <si>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</si>
  <si>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</si>
  <si>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</si>
  <si>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</si>
  <si>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</si>
  <si>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</si>
  <si>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</si>
  <si>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</si>
  <si>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</si>
  <si>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</si>
  <si>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</si>
  <si>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</si>
  <si>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</si>
  <si>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</si>
  <si>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</si>
  <si>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</si>
  <si>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</si>
  <si>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</si>
  <si>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</si>
  <si>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</si>
  <si>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</si>
  <si>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</si>
  <si>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</si>
  <si>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</si>
  <si>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</si>
  <si>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</si>
  <si>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</si>
  <si>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</si>
  <si>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</si>
  <si>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</si>
  <si>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</si>
  <si>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</si>
  <si>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</si>
  <si>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</si>
  <si>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</si>
  <si>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</si>
  <si>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</si>
  <si>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</si>
  <si>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</si>
  <si>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</si>
  <si>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</si>
  <si>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</si>
  <si>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</si>
  <si>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</si>
  <si>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</si>
  <si>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</si>
  <si>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</si>
  <si>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</si>
  <si>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</si>
  <si>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</si>
  <si>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</si>
  <si>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</si>
  <si>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</si>
  <si>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</si>
  <si>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</si>
  <si>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</si>
  <si>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</si>
  <si>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</si>
  <si>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</si>
  <si>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</si>
  <si>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</si>
  <si>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</si>
  <si>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</si>
  <si>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</si>
  <si>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</si>
  <si>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</si>
  <si>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</si>
  <si>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</si>
  <si>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</si>
  <si>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</si>
  <si>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</si>
  <si>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</si>
  <si>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</si>
  <si>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</si>
  <si>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</si>
  <si>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</si>
  <si>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</si>
  <si>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</si>
  <si>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</si>
  <si>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</si>
  <si>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</si>
  <si>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</si>
  <si>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</si>
  <si>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</si>
  <si>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</si>
  <si>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</si>
  <si>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</si>
  <si>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</si>
  <si>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</si>
  <si>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</si>
  <si>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</si>
  <si>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</si>
  <si>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</si>
  <si>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</si>
  <si>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</si>
  <si>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</si>
  <si>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</si>
  <si>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</si>
  <si>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</si>
  <si>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</si>
  <si>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</si>
  <si>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</si>
  <si>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</si>
  <si>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</si>
  <si>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</si>
  <si>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</si>
  <si>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</si>
  <si>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</si>
  <si>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</si>
  <si>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</si>
  <si>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</si>
  <si>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</si>
  <si>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</si>
  <si>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</si>
  <si>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</si>
  <si>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</si>
  <si>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</si>
  <si>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</si>
  <si>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</si>
  <si>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</si>
  <si>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</si>
  <si>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</si>
  <si>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</si>
  <si>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</si>
  <si>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</si>
  <si>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</si>
  <si>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</si>
  <si>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</si>
  <si>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</si>
  <si>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</si>
  <si>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</si>
  <si>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</si>
  <si>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</si>
  <si>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</si>
  <si>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</si>
  <si>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</si>
  <si>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</si>
  <si>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</si>
  <si>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</si>
  <si>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</si>
  <si>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</si>
  <si>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</si>
  <si>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</si>
  <si>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</si>
  <si>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</si>
  <si>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</si>
  <si>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</si>
  <si>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</si>
  <si>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</si>
  <si>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</si>
  <si>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</si>
  <si>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</si>
  <si>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</si>
  <si>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</si>
  <si>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</si>
  <si>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</si>
  <si>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</si>
  <si>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</si>
  <si>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</si>
  <si>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</si>
  <si>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</si>
  <si>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</si>
  <si>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</si>
  <si>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</si>
  <si>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</si>
  <si>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</si>
  <si>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</si>
  <si>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</si>
  <si>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</si>
  <si>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</si>
  <si>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</si>
  <si>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</si>
  <si>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</si>
  <si>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</si>
  <si>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</si>
  <si>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</si>
  <si>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</si>
  <si>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</si>
  <si>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</si>
  <si>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</si>
  <si>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</si>
  <si>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</si>
  <si>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</si>
  <si>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</si>
  <si>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</si>
  <si>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</si>
  <si>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</si>
  <si>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</si>
  <si>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</si>
  <si>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</si>
  <si>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</si>
  <si>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</si>
  <si>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</si>
  <si>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</si>
  <si>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</si>
  <si>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</si>
  <si>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</si>
  <si>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</si>
  <si>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</si>
  <si>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</si>
  <si>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</si>
  <si>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</si>
  <si>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</si>
  <si>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</si>
  <si>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</si>
  <si>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</si>
  <si>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</si>
  <si>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</si>
  <si>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</si>
  <si>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</si>
  <si>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</si>
  <si>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</si>
  <si>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</si>
  <si>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</si>
  <si>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</si>
  <si>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</si>
  <si>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</si>
  <si>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</si>
  <si>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</si>
  <si>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</si>
  <si>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</si>
  <si>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</si>
  <si>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</si>
  <si>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</si>
  <si>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</si>
  <si>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</si>
  <si>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</si>
  <si>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</si>
  <si>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</si>
  <si>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</si>
  <si>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</si>
  <si>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</si>
  <si>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</si>
  <si>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</si>
  <si>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</si>
  <si>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</si>
  <si>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</si>
  <si>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</si>
  <si>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</si>
  <si>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</si>
  <si>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</si>
  <si>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</si>
  <si>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</si>
  <si>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</si>
  <si>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</si>
  <si>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</si>
  <si>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</si>
  <si>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</si>
  <si>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</si>
  <si>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</si>
  <si>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</si>
  <si>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</si>
  <si>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</si>
  <si>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</si>
  <si>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</si>
  <si>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</si>
  <si>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</si>
  <si>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</si>
  <si>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</si>
  <si>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</si>
  <si>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</si>
  <si>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</si>
  <si>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</si>
  <si>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</si>
  <si>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</si>
  <si>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</si>
  <si>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</si>
  <si>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</si>
  <si>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</si>
  <si>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</si>
  <si>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</si>
  <si>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</si>
  <si>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</si>
  <si>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</si>
  <si>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</si>
  <si>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</si>
  <si>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</si>
  <si>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</si>
  <si>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</si>
  <si>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</si>
  <si>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</si>
  <si>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</si>
  <si>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</si>
  <si>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</si>
  <si>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</si>
  <si>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</si>
  <si>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</si>
  <si>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</si>
  <si>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</si>
  <si>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</si>
  <si>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</si>
  <si>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</si>
  <si>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</si>
  <si>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</si>
  <si>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</si>
  <si>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</si>
  <si>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</si>
  <si>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</si>
  <si>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</si>
  <si>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</si>
  <si>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</si>
  <si>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</si>
  <si>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</si>
  <si>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</si>
  <si>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</si>
  <si>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</si>
  <si>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</si>
  <si>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</si>
  <si>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</si>
  <si>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</si>
  <si>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</si>
  <si>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</si>
  <si>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</si>
  <si>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</si>
  <si>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</si>
  <si>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</si>
  <si>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</si>
  <si>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</si>
  <si>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</si>
  <si>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</si>
  <si>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</si>
  <si>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</si>
  <si>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</si>
  <si>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</si>
  <si>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</si>
  <si>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</si>
  <si>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</si>
  <si>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</si>
  <si>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</si>
  <si>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</si>
  <si>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</si>
  <si>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</si>
  <si>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</si>
  <si>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</si>
  <si>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</si>
  <si>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</si>
  <si>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</si>
  <si>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</si>
  <si>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</si>
  <si>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</si>
  <si>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</si>
  <si>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</si>
  <si>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</si>
  <si>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</si>
  <si>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</si>
  <si>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</si>
  <si>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</si>
  <si>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</si>
  <si>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</si>
  <si>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</si>
  <si>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</si>
  <si>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</si>
  <si>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</si>
  <si>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</si>
  <si>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</si>
  <si>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</si>
  <si>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</si>
  <si>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</si>
  <si>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</si>
  <si>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</si>
  <si>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</si>
  <si>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</si>
  <si>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</si>
  <si>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</si>
  <si>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</si>
  <si>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</si>
  <si>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</si>
  <si>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</si>
  <si>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</si>
  <si>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</si>
  <si>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</si>
  <si>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</si>
  <si>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</si>
  <si>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</si>
  <si>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</si>
  <si>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</si>
  <si>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</si>
  <si>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</si>
  <si>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</si>
  <si>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</si>
  <si>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</si>
  <si>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</si>
  <si>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</si>
  <si>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</si>
  <si>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</si>
  <si>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</si>
  <si>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</si>
  <si>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</si>
  <si>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</si>
  <si>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</si>
  <si>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</si>
  <si>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</si>
  <si>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</si>
  <si>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</si>
  <si>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</si>
  <si>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</si>
  <si>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</si>
  <si>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</si>
  <si>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</si>
  <si>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</si>
  <si>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</si>
  <si>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</si>
  <si>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</si>
  <si>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</si>
  <si>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</si>
  <si>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</si>
  <si>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</si>
  <si>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</si>
  <si>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</si>
  <si>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</si>
  <si>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</si>
  <si>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</si>
  <si>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</si>
  <si>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</si>
  <si>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</si>
  <si>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</si>
  <si>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</si>
  <si>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</si>
  <si>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</si>
  <si>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</si>
  <si>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</si>
  <si>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</si>
  <si>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</si>
  <si>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</si>
  <si>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</si>
  <si>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</si>
  <si>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</si>
  <si>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</si>
  <si>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</si>
  <si>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</si>
  <si>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</si>
  <si>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</si>
  <si>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</si>
  <si>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</si>
  <si>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</si>
  <si>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</si>
  <si>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</si>
  <si>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</si>
  <si>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</si>
  <si>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</si>
  <si>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</si>
  <si>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</si>
  <si>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</si>
  <si>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</si>
  <si>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</si>
  <si>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</si>
  <si>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</si>
  <si>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</si>
  <si>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</si>
  <si>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</si>
  <si>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</si>
  <si>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</si>
  <si>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</si>
  <si>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</si>
  <si>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</si>
  <si>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</si>
  <si>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</si>
  <si>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</si>
  <si>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</si>
  <si>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</si>
  <si>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</si>
  <si>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</si>
  <si>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</si>
  <si>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</si>
  <si>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</si>
  <si>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</si>
  <si>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</si>
  <si>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</si>
  <si>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</si>
  <si>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</si>
  <si>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</si>
  <si>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</si>
  <si>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</si>
  <si>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</si>
  <si>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</si>
  <si>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</si>
  <si>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</si>
  <si>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</si>
  <si>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</si>
  <si>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</si>
  <si>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</si>
  <si>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</si>
  <si>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</si>
  <si>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</si>
  <si>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</si>
  <si>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</si>
  <si>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</si>
  <si>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</si>
  <si>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</si>
  <si>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</si>
  <si>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</si>
  <si>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</si>
  <si>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</si>
  <si>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</si>
  <si>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</si>
  <si>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</si>
  <si>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</si>
  <si>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</si>
  <si>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</si>
  <si>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</si>
  <si>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</si>
  <si>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</si>
  <si>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</si>
  <si>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</si>
  <si>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</si>
  <si>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</si>
  <si>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</si>
  <si>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</si>
  <si>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</si>
  <si>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</si>
  <si>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</si>
  <si>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</si>
  <si>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</si>
  <si>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</si>
  <si>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</si>
  <si>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</si>
  <si>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</si>
  <si>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</si>
  <si>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</si>
  <si>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</si>
  <si>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</si>
  <si>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</si>
  <si>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</si>
  <si>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</si>
  <si>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</si>
  <si>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</si>
  <si>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</si>
  <si>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</si>
  <si>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</si>
  <si>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</si>
  <si>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</si>
  <si>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</si>
  <si>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</si>
  <si>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</si>
  <si>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</si>
  <si>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</si>
  <si>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</si>
  <si>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</si>
  <si>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</si>
  <si>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</si>
  <si>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</si>
  <si>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</si>
  <si>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</si>
  <si>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</si>
  <si>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</si>
  <si>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</si>
  <si>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</si>
  <si>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</si>
  <si>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</si>
  <si>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</si>
  <si>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</si>
  <si>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</si>
  <si>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</si>
  <si>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</si>
  <si>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</si>
  <si>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</si>
  <si>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</si>
  <si>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</si>
  <si>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</si>
  <si>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</si>
  <si>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</si>
  <si>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</si>
  <si>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</si>
  <si>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</si>
  <si>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</si>
  <si>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</si>
  <si>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</si>
  <si>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</si>
  <si>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</si>
  <si>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</si>
  <si>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</si>
  <si>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</si>
  <si>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</si>
  <si>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</si>
  <si>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</si>
  <si>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</si>
  <si>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</si>
  <si>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</si>
  <si>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</si>
  <si>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</si>
  <si>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</si>
  <si>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</si>
  <si>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</si>
  <si>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</si>
  <si>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</si>
  <si>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</si>
  <si>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</si>
  <si>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</si>
  <si>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</si>
  <si>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</si>
  <si>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</si>
  <si>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</si>
  <si>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</si>
  <si>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</si>
  <si>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</si>
  <si>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</si>
  <si>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</si>
  <si>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</si>
  <si>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</si>
  <si>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</si>
  <si>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</si>
  <si>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</si>
  <si>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</si>
  <si>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</si>
  <si>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</si>
  <si>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</si>
  <si>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</si>
  <si>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</si>
  <si>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</si>
  <si>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</si>
  <si>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</si>
  <si>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</si>
  <si>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</si>
  <si>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</si>
  <si>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</si>
  <si>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</si>
  <si>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</si>
  <si>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</si>
  <si>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</si>
  <si>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</si>
  <si>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</si>
  <si>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</si>
  <si>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</si>
  <si>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</si>
  <si>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</si>
  <si>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</si>
  <si>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</si>
  <si>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</si>
  <si>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</si>
  <si>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</si>
  <si>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</si>
  <si>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</si>
  <si>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</si>
  <si>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</si>
  <si>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</si>
  <si>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</si>
  <si>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</si>
  <si>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</si>
  <si>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</si>
  <si>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</si>
  <si>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</si>
  <si>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</si>
  <si>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</si>
  <si>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</si>
  <si>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</si>
  <si>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</si>
  <si>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</si>
  <si>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</si>
  <si>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</si>
  <si>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</si>
  <si>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</si>
  <si>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</si>
  <si>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</si>
  <si>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</si>
  <si>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</si>
  <si>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</si>
  <si>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</si>
  <si>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</si>
  <si>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</si>
  <si>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</si>
  <si>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</si>
  <si>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</si>
  <si>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</si>
  <si>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</si>
  <si>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</si>
  <si>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</si>
  <si>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</si>
  <si>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</si>
  <si>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</si>
  <si>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</si>
  <si>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</si>
  <si>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</si>
  <si>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</si>
  <si>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</si>
  <si>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</si>
  <si>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</si>
  <si>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</si>
  <si>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</si>
  <si>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</si>
  <si>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</si>
  <si>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</si>
  <si>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</si>
  <si>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</si>
  <si>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</si>
  <si>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</si>
  <si>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</si>
  <si>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</si>
  <si>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</si>
  <si>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</si>
  <si>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</si>
  <si>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</si>
  <si>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</si>
  <si>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</si>
  <si>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</si>
  <si>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</si>
  <si>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</si>
  <si>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</si>
  <si>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</si>
  <si>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</si>
  <si>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</si>
  <si>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</si>
  <si>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</si>
  <si>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</si>
  <si>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</si>
  <si>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</si>
  <si>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</si>
  <si>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</si>
  <si>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</si>
  <si>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</si>
  <si>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</si>
  <si>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</si>
  <si>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</si>
  <si>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</si>
  <si>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</si>
  <si>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</si>
  <si>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</si>
  <si>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</si>
  <si>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</si>
  <si>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</si>
  <si>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</si>
  <si>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</si>
  <si>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</si>
  <si>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</si>
  <si>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</si>
  <si>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</si>
  <si>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</si>
  <si>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</si>
  <si>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</si>
  <si>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</si>
  <si>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</si>
  <si>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</si>
  <si>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</si>
  <si>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</si>
  <si>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</si>
  <si>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</si>
  <si>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</si>
  <si>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</si>
  <si>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</si>
  <si>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</si>
  <si>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</si>
  <si>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</si>
  <si>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</si>
  <si>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</si>
  <si>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</si>
  <si>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</si>
  <si>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</si>
  <si>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</si>
  <si>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</si>
  <si>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</si>
  <si>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</si>
  <si>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</si>
  <si>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</si>
  <si>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</si>
  <si>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</si>
  <si>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</si>
  <si>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</si>
  <si>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</si>
  <si>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</si>
  <si>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</si>
  <si>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</si>
  <si>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</si>
  <si>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</si>
  <si>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</si>
  <si>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</si>
  <si>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</si>
  <si>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</si>
  <si>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</si>
  <si>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</si>
  <si>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</si>
  <si>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</si>
  <si>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</si>
  <si>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</si>
  <si>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</si>
  <si>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</si>
  <si>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</si>
  <si>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</si>
  <si>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</si>
  <si>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</si>
  <si>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</si>
  <si>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</si>
  <si>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</si>
  <si>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</si>
  <si>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</si>
  <si>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</si>
  <si>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</si>
  <si>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</si>
  <si>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</si>
  <si>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</si>
  <si>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</si>
  <si>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</si>
  <si>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</si>
  <si>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</si>
  <si>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</si>
  <si>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</si>
  <si>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</si>
  <si>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</si>
  <si>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</si>
  <si>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</si>
  <si>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</si>
  <si>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</si>
  <si>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</si>
  <si>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</si>
  <si>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</si>
  <si>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</si>
  <si>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</si>
  <si>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</si>
  <si>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</si>
  <si>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</si>
  <si>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</si>
  <si>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</si>
  <si>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</si>
  <si>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</si>
  <si>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</si>
  <si>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</si>
  <si>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</si>
  <si>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</si>
  <si>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</si>
  <si>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</si>
  <si>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</si>
  <si>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</si>
  <si>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</si>
  <si>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</si>
  <si>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</si>
  <si>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</si>
  <si>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</si>
  <si>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</si>
  <si>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</si>
  <si>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</si>
  <si>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</si>
  <si>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</si>
  <si>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</si>
  <si>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</si>
  <si>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</si>
  <si>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</si>
  <si>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</si>
  <si>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</si>
  <si>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</si>
  <si>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</si>
  <si>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</si>
  <si>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</si>
  <si>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</si>
  <si>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</si>
  <si>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</si>
  <si>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</si>
  <si>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</si>
  <si>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</si>
  <si>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</si>
  <si>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</si>
  <si>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</si>
  <si>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</si>
  <si>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</si>
  <si>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</si>
  <si>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</si>
  <si>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</si>
  <si>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</si>
  <si>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</si>
  <si>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</si>
  <si>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</si>
  <si>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</si>
  <si>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</si>
  <si>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</si>
  <si>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</si>
  <si>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</si>
  <si>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</si>
  <si>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</si>
  <si>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</si>
  <si>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</si>
  <si>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</si>
  <si>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</si>
  <si>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</si>
  <si>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</si>
  <si>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</si>
  <si>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</si>
  <si>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</si>
  <si>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</si>
  <si>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</si>
  <si>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</si>
  <si>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</si>
  <si>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</si>
  <si>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</si>
  <si>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</si>
  <si>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</si>
  <si>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</si>
  <si>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</si>
  <si>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</si>
  <si>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</si>
  <si>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</si>
  <si>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</si>
  <si>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</si>
  <si>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</si>
  <si>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</si>
  <si>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</si>
  <si>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</si>
  <si>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</si>
  <si>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</si>
  <si>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</si>
  <si>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</si>
  <si>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</si>
  <si>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</si>
  <si>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</si>
  <si>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</si>
  <si>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</si>
  <si>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</si>
  <si>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</si>
  <si>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</si>
  <si>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</si>
  <si>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</si>
  <si>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</si>
  <si>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</si>
  <si>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</si>
  <si>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</si>
  <si>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</si>
  <si>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</si>
  <si>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</si>
  <si>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</si>
  <si>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</si>
  <si>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</si>
  <si>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</si>
  <si>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</si>
  <si>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</si>
  <si>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</si>
  <si>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</si>
  <si>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</si>
  <si>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</si>
  <si>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</si>
  <si>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</si>
  <si>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</si>
  <si>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</si>
  <si>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</si>
  <si>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</si>
  <si>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</si>
  <si>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</si>
  <si>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</si>
  <si>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</si>
  <si>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</si>
  <si>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</si>
  <si>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</si>
  <si>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</si>
  <si>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</si>
  <si>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</si>
  <si>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</si>
  <si>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</si>
  <si>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</si>
  <si>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</si>
  <si>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</si>
  <si>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</si>
  <si>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</si>
  <si>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</si>
  <si>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</si>
  <si>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</si>
  <si>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</si>
  <si>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</si>
  <si>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</si>
  <si>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</si>
  <si>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</si>
  <si>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</si>
  <si>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</si>
  <si>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</si>
  <si>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</si>
  <si>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</si>
  <si>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</si>
  <si>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</si>
  <si>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</si>
  <si>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</si>
  <si>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</si>
  <si>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</si>
  <si>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</si>
  <si>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</si>
  <si>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</si>
  <si>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</si>
  <si>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</si>
  <si>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</si>
  <si>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</si>
  <si>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</si>
  <si>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</si>
  <si>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</si>
  <si>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</si>
  <si>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</si>
  <si>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</si>
  <si>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</si>
  <si>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</si>
  <si>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</si>
  <si>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</si>
  <si>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</si>
  <si>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</si>
  <si>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</si>
  <si>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</si>
  <si>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</si>
  <si>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</si>
  <si>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</si>
  <si>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</si>
  <si>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</si>
  <si>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</si>
  <si>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</si>
  <si>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</si>
  <si>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</si>
  <si>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</si>
  <si>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</si>
  <si>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</si>
  <si>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</si>
  <si>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</si>
  <si>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</si>
  <si>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</si>
  <si>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</si>
  <si>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</si>
  <si>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</si>
  <si>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</si>
  <si>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</si>
  <si>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</si>
  <si>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</si>
  <si>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</si>
  <si>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</si>
  <si>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</si>
  <si>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</si>
  <si>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</si>
  <si>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</si>
  <si>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</si>
  <si>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</si>
  <si>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</si>
  <si>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</si>
  <si>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</si>
  <si>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</si>
  <si>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</si>
  <si>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</si>
  <si>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</si>
  <si>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</si>
  <si>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</si>
  <si>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</si>
  <si>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</si>
  <si>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</si>
  <si>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</si>
  <si>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</si>
  <si>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</si>
  <si>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</si>
  <si>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</si>
  <si>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</si>
  <si>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</si>
  <si>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</si>
  <si>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</si>
  <si>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</si>
  <si>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</si>
  <si>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</si>
  <si>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</si>
  <si>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</si>
  <si>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</si>
  <si>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</si>
  <si>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</si>
  <si>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</si>
  <si>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</si>
  <si>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</si>
  <si>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</si>
  <si>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</si>
  <si>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</si>
  <si>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</si>
  <si>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</si>
  <si>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</si>
  <si>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</si>
  <si>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</si>
  <si>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</si>
  <si>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</si>
  <si>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</si>
  <si>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</si>
  <si>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</si>
  <si>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</si>
  <si>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</si>
  <si>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</si>
  <si>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</si>
  <si>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</si>
  <si>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</si>
  <si>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</si>
  <si>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</si>
  <si>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</si>
  <si>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</si>
  <si>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</si>
  <si>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</si>
  <si>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</si>
  <si>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</si>
  <si>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</si>
  <si>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</si>
  <si>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</si>
  <si>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</si>
  <si>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</si>
  <si>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</si>
  <si>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</si>
  <si>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</si>
  <si>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</si>
  <si>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</si>
  <si>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</si>
  <si>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</si>
  <si>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</si>
  <si>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</si>
  <si>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</si>
  <si>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</si>
  <si>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</si>
  <si>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</si>
  <si>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</si>
  <si>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</si>
  <si>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</si>
  <si>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</si>
  <si>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</si>
  <si>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</si>
  <si>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</si>
  <si>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</si>
  <si>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</si>
  <si>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</si>
  <si>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</si>
  <si>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</si>
  <si>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</si>
  <si>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</si>
  <si>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</si>
  <si>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</si>
  <si>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</si>
  <si>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</si>
  <si>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</si>
  <si>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</si>
  <si>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</si>
  <si>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</si>
  <si>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</si>
  <si>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</si>
  <si>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</si>
  <si>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</si>
  <si>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</si>
  <si>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</si>
  <si>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</si>
  <si>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</si>
  <si>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</si>
  <si>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</si>
  <si>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</si>
  <si>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</si>
  <si>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</si>
  <si>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</si>
  <si>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</si>
  <si>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</si>
  <si>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</si>
  <si>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</si>
  <si>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</si>
  <si>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</si>
  <si>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</si>
  <si>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</si>
  <si>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</si>
  <si>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</si>
  <si>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</si>
  <si>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</si>
  <si>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</si>
  <si>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</si>
  <si>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</si>
  <si>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</si>
  <si>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</si>
  <si>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</si>
  <si>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</si>
  <si>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</si>
  <si>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</si>
  <si>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</si>
  <si>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</si>
  <si>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</si>
  <si>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</si>
  <si>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</si>
  <si>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</si>
  <si>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</si>
  <si>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</si>
  <si>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</si>
  <si>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</si>
  <si>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</si>
  <si>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</si>
  <si>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</si>
  <si>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</si>
  <si>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</si>
  <si>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</si>
  <si>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</si>
  <si>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</si>
  <si>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</si>
  <si>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</si>
  <si>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</si>
  <si>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</si>
  <si>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</si>
  <si>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</si>
  <si>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</si>
  <si>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</si>
  <si>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</si>
  <si>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</si>
  <si>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</si>
  <si>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</si>
  <si>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</si>
  <si>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</si>
  <si>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</si>
  <si>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</si>
  <si>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</si>
  <si>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</si>
  <si>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</si>
  <si>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</si>
  <si>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</si>
  <si>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</si>
  <si>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</si>
  <si>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</si>
  <si>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</si>
  <si>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</si>
  <si>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</si>
  <si>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</si>
  <si>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</si>
  <si>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</si>
  <si>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</si>
  <si>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</si>
  <si>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</si>
  <si>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</si>
  <si>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</si>
  <si>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</si>
  <si>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</si>
  <si>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</si>
  <si>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</si>
  <si>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</si>
  <si>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</si>
  <si>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</si>
  <si>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</si>
  <si>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</si>
  <si>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</si>
  <si>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</si>
  <si>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</si>
  <si>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</si>
  <si>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</si>
  <si>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</si>
  <si>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</si>
  <si>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</si>
  <si>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</si>
  <si>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</si>
  <si>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</si>
  <si>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</si>
  <si>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</si>
  <si>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</si>
  <si>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</si>
  <si>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</si>
  <si>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</si>
  <si>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</si>
  <si>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</si>
  <si>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</si>
  <si>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</si>
  <si>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</si>
  <si>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</si>
  <si>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</si>
  <si>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</si>
  <si>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</si>
  <si>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</si>
  <si>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</si>
  <si>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</si>
  <si>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</si>
  <si>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</si>
  <si>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</si>
  <si>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</si>
  <si>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</si>
  <si>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</si>
  <si>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</si>
  <si>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</si>
  <si>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</si>
  <si>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</si>
  <si>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</si>
  <si>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</si>
  <si>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</si>
  <si>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</si>
  <si>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</si>
  <si>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</si>
  <si>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</si>
  <si>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</si>
  <si>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</si>
  <si>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</si>
  <si>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</si>
  <si>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</si>
  <si>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</si>
  <si>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</si>
  <si>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</si>
  <si>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</si>
  <si>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</si>
  <si>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</si>
  <si>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</si>
  <si>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</si>
  <si>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</si>
  <si>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</si>
  <si>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</si>
  <si>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</si>
  <si>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</si>
  <si>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</si>
  <si>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</si>
  <si>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</si>
  <si>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</si>
  <si>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</si>
  <si>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</si>
  <si>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</si>
  <si>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</si>
  <si>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</si>
  <si>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</si>
  <si>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</si>
  <si>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</si>
  <si>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</si>
  <si>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</si>
  <si>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</si>
  <si>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</si>
  <si>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</si>
  <si>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</si>
  <si>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</si>
  <si>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</si>
  <si>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</si>
  <si>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</si>
  <si>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</si>
  <si>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</si>
  <si>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</si>
  <si>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</si>
  <si>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</si>
  <si>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</si>
  <si>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</si>
  <si>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</si>
  <si>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</si>
  <si>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</si>
  <si>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</si>
  <si>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</si>
  <si>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</si>
  <si>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</si>
  <si>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</si>
  <si>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</si>
  <si>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</si>
  <si>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</si>
  <si>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</si>
  <si>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</si>
  <si>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</si>
  <si>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</si>
  <si>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</si>
  <si>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</si>
  <si>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</si>
  <si>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</si>
  <si>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</si>
  <si>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</si>
  <si>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</si>
  <si>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</si>
  <si>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</si>
  <si>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</si>
  <si>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</si>
  <si>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</si>
  <si>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</si>
  <si>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</si>
  <si>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</si>
  <si>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</si>
  <si>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</si>
  <si>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</si>
  <si>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</si>
  <si>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</si>
  <si>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</si>
  <si>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</si>
  <si>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</si>
  <si>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</si>
  <si>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</si>
  <si>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</si>
  <si>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</si>
  <si>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</si>
  <si>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</si>
  <si>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</si>
  <si>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</si>
  <si>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</si>
  <si>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</si>
  <si>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</si>
  <si>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</si>
  <si>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</si>
  <si>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</si>
  <si>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</si>
  <si>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</si>
  <si>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</si>
  <si>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</si>
  <si>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</si>
  <si>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</si>
  <si>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</si>
  <si>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</si>
  <si>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</si>
  <si>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</si>
  <si>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</si>
  <si>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</si>
  <si>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</si>
  <si>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</si>
  <si>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</si>
  <si>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</si>
  <si>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</si>
  <si>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</si>
  <si>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</si>
  <si>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</si>
  <si>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</si>
  <si>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</si>
  <si>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</si>
  <si>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</si>
  <si>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</si>
  <si>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</si>
  <si>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</si>
  <si>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</si>
  <si>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</si>
  <si>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</si>
  <si>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</si>
  <si>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</si>
  <si>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</si>
  <si>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</si>
  <si>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</si>
  <si>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</si>
  <si>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</si>
  <si>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</si>
  <si>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</si>
  <si>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</si>
  <si>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</si>
  <si>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</si>
  <si>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</si>
  <si>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</si>
  <si>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</si>
  <si>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</si>
  <si>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</si>
  <si>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</si>
  <si>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</si>
  <si>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</si>
  <si>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</si>
  <si>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</si>
  <si>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</si>
  <si>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</si>
  <si>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</si>
  <si>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</si>
  <si>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</si>
  <si>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</si>
  <si>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</si>
  <si>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</si>
  <si>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</si>
  <si>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</si>
  <si>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</si>
  <si>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</si>
  <si>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</si>
  <si>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</si>
  <si>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</si>
  <si>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</si>
  <si>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</si>
  <si>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</si>
  <si>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</si>
  <si>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</si>
  <si>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</si>
  <si>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</si>
  <si>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</si>
  <si>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</si>
  <si>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</si>
  <si>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</si>
  <si>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</si>
  <si>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</si>
  <si>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</si>
  <si>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</si>
  <si>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</si>
  <si>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</si>
  <si>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</si>
  <si>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</si>
  <si>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</si>
  <si>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</si>
  <si>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</si>
  <si>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</si>
  <si>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</si>
  <si>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</si>
  <si>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</si>
  <si>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</si>
  <si>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</si>
  <si>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</si>
  <si>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</si>
  <si>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</si>
  <si>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</si>
  <si>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</si>
  <si>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</si>
  <si>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</si>
  <si>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</si>
  <si>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</si>
  <si>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</si>
  <si>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</si>
  <si>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</si>
  <si>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</si>
  <si>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</si>
  <si>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</si>
  <si>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</si>
  <si>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</si>
  <si>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</si>
  <si>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</si>
  <si>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</si>
  <si>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</si>
  <si>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</si>
  <si>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</si>
  <si>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</si>
  <si>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</si>
  <si>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</si>
  <si>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</si>
  <si>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</si>
  <si>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</si>
  <si>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</si>
  <si>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</si>
  <si>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</si>
  <si>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</si>
  <si>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</si>
  <si>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</si>
  <si>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</si>
  <si>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</si>
  <si>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</si>
  <si>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</si>
  <si>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</si>
  <si>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</si>
  <si>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</si>
  <si>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</si>
  <si>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</si>
  <si>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</si>
  <si>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</si>
  <si>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</si>
  <si>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</si>
  <si>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</si>
  <si>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</si>
  <si>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</si>
  <si>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</si>
  <si>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</si>
  <si>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</si>
  <si>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</si>
  <si>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</si>
  <si>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</si>
  <si>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</si>
  <si>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</si>
  <si>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</si>
  <si>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</si>
  <si>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</si>
  <si>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</si>
  <si>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</si>
  <si>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</si>
  <si>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</si>
  <si>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</si>
  <si>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</si>
  <si>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</si>
  <si>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</si>
  <si>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</si>
  <si>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</si>
  <si>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</si>
  <si>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</si>
  <si>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</si>
  <si>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</si>
  <si>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</si>
  <si>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</si>
  <si>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</si>
  <si>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</si>
  <si>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</si>
  <si>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</si>
  <si>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</si>
  <si>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</si>
  <si>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</si>
  <si>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</si>
  <si>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</si>
  <si>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</si>
  <si>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</si>
  <si>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</si>
  <si>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</si>
  <si>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</si>
  <si>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</si>
  <si>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</si>
  <si>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</si>
  <si>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</si>
  <si>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</si>
  <si>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</si>
  <si>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</si>
  <si>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</si>
  <si>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</si>
  <si>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</si>
  <si>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</si>
  <si>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</si>
  <si>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</si>
  <si>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</si>
  <si>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</si>
  <si>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</si>
  <si>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</si>
  <si>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</si>
  <si>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</si>
  <si>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</si>
  <si>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</si>
  <si>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</si>
  <si>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</si>
  <si>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</si>
  <si>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</si>
  <si>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</si>
  <si>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</si>
  <si>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</si>
  <si>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</si>
  <si>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</si>
  <si>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</si>
  <si>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</si>
  <si>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</si>
  <si>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</si>
  <si>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</si>
  <si>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</si>
  <si>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</si>
  <si>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</si>
  <si>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</si>
  <si>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</si>
  <si>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</si>
  <si>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</si>
  <si>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</si>
  <si>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</si>
  <si>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</si>
  <si>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</si>
  <si>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</si>
  <si>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</si>
  <si>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</si>
  <si>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</si>
  <si>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</si>
  <si>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</si>
  <si>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</si>
  <si>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</si>
  <si>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</si>
  <si>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</si>
  <si>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</si>
  <si>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</si>
  <si>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</si>
  <si>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</si>
  <si>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</si>
  <si>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</si>
  <si>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</si>
  <si>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</si>
  <si>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</si>
  <si>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</si>
  <si>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</si>
  <si>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</si>
  <si>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</si>
  <si>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</si>
  <si>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</si>
  <si>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</si>
  <si>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</si>
  <si>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</si>
  <si>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</si>
  <si>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</si>
  <si>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</si>
  <si>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</si>
  <si>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</si>
  <si>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</si>
  <si>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</si>
  <si>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</si>
  <si>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</si>
  <si>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</si>
  <si>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</si>
  <si>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</si>
  <si>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</si>
  <si>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</si>
  <si>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</si>
  <si>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</si>
  <si>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</si>
  <si>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</si>
  <si>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</si>
  <si>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</si>
  <si>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</si>
  <si>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</si>
  <si>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</si>
  <si>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</si>
  <si>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</si>
  <si>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</si>
  <si>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</si>
  <si>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</si>
  <si>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</si>
  <si>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</si>
  <si>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</si>
  <si>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</si>
  <si>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</si>
  <si>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</si>
  <si>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</si>
  <si>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</si>
  <si>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</si>
  <si>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</si>
  <si>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</si>
  <si>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</si>
  <si>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</si>
  <si>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</si>
  <si>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</si>
  <si>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</si>
  <si>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</si>
  <si>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</si>
  <si>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</si>
  <si>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</si>
  <si>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</si>
  <si>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</si>
  <si>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</si>
  <si>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</si>
  <si>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</si>
  <si>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</si>
  <si>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</si>
  <si>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</si>
  <si>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</si>
  <si>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</si>
  <si>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</si>
  <si>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</si>
  <si>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</si>
  <si>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</si>
  <si>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</si>
  <si>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</si>
  <si>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</si>
  <si>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</si>
  <si>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</si>
  <si>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</si>
  <si>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</si>
  <si>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</si>
  <si>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</si>
  <si>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</si>
  <si>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</si>
  <si>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</si>
  <si>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</si>
  <si>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</si>
  <si>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</si>
  <si>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</si>
  <si>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</si>
  <si>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</si>
  <si>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</si>
  <si>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</si>
  <si>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</si>
  <si>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</si>
  <si>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</si>
  <si>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</si>
  <si>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</si>
  <si>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</si>
  <si>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</si>
  <si>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</si>
  <si>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</si>
  <si>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</si>
  <si>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</si>
  <si>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</si>
  <si>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</si>
  <si>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</si>
  <si>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</si>
  <si>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</si>
  <si>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</si>
  <si>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</si>
  <si>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</si>
  <si>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</si>
  <si>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</si>
  <si>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</si>
  <si>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</si>
  <si>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</si>
  <si>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</si>
  <si>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</si>
  <si>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</si>
  <si>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</si>
  <si>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</si>
  <si>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</si>
  <si>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</si>
  <si>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</si>
  <si>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</si>
  <si>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</si>
  <si>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</si>
  <si>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</si>
  <si>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</si>
  <si>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</si>
  <si>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</si>
  <si>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</si>
  <si>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</si>
  <si>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</si>
  <si>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</si>
  <si>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</si>
  <si>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</si>
  <si>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</si>
  <si>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</si>
  <si>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</si>
  <si>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</si>
  <si>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</si>
  <si>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</si>
  <si>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</si>
  <si>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</si>
  <si>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</si>
  <si>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</si>
  <si>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</si>
  <si>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</si>
  <si>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</si>
  <si>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</si>
  <si>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</si>
  <si>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</si>
  <si>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</si>
  <si>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</si>
  <si>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</si>
  <si>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</si>
  <si>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</si>
  <si>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</si>
  <si>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</si>
  <si>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</si>
  <si>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</si>
  <si>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</si>
  <si>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</si>
  <si>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</si>
  <si>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</si>
  <si>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</si>
  <si>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</si>
  <si>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</si>
  <si>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</si>
  <si>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</si>
  <si>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</si>
  <si>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</si>
  <si>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</si>
  <si>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</si>
  <si>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</si>
  <si>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</si>
  <si>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</si>
  <si>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</si>
  <si>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</si>
  <si>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</si>
  <si>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</si>
  <si>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</si>
  <si>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</si>
  <si>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</si>
  <si>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</si>
  <si>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</si>
  <si>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</si>
  <si>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</si>
  <si>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</si>
  <si>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</si>
  <si>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</si>
  <si>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</si>
  <si>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</si>
  <si>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</si>
  <si>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</si>
  <si>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</si>
  <si>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</si>
  <si>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</si>
  <si>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</si>
  <si>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</si>
  <si>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</si>
  <si>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</si>
  <si>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</si>
  <si>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</si>
  <si>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</si>
  <si>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</si>
  <si>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</si>
  <si>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</si>
  <si>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</si>
  <si>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</si>
  <si>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</si>
  <si>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</si>
  <si>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</si>
  <si>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</si>
  <si>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</si>
  <si>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</si>
  <si>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</si>
  <si>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</si>
  <si>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</si>
  <si>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</si>
  <si>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</si>
  <si>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</si>
  <si>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</si>
  <si>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</si>
  <si>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</si>
  <si>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</si>
  <si>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</si>
  <si>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</si>
  <si>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</si>
  <si>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</si>
  <si>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</si>
  <si>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</si>
  <si>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</si>
  <si>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</si>
  <si>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</si>
  <si>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</si>
  <si>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</si>
  <si>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</si>
  <si>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</si>
  <si>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</si>
  <si>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</si>
  <si>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</si>
  <si>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</si>
  <si>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</si>
  <si>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</si>
  <si>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</si>
  <si>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</si>
  <si>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</si>
  <si>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</si>
  <si>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</si>
  <si>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</si>
  <si>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</si>
  <si>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</si>
  <si>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</si>
  <si>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</si>
  <si>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</si>
  <si>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</si>
  <si>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</si>
  <si>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</si>
  <si>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</si>
  <si>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</si>
  <si>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</si>
  <si>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</si>
  <si>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</si>
  <si>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</si>
  <si>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</si>
  <si>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</si>
  <si>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</si>
  <si>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</si>
  <si>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</si>
  <si>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</si>
  <si>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</si>
  <si>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</si>
  <si>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</si>
  <si>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</si>
  <si>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</si>
  <si>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</si>
  <si>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</si>
  <si>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</si>
  <si>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</si>
  <si>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</si>
  <si>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</si>
  <si>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</si>
  <si>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</si>
  <si>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</si>
  <si>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</si>
  <si>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</si>
  <si>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</si>
  <si>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</si>
  <si>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</si>
  <si>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</si>
  <si>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</si>
  <si>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</si>
  <si>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</si>
  <si>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</si>
  <si>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</si>
  <si>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</si>
  <si>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</si>
  <si>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</si>
  <si>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</si>
  <si>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</si>
  <si>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</si>
  <si>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</si>
  <si>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</si>
  <si>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</si>
  <si>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</si>
  <si>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</si>
  <si>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</si>
  <si>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</si>
  <si>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</si>
  <si>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</si>
  <si>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</si>
  <si>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</si>
  <si>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</si>
  <si>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</si>
  <si>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</si>
  <si>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</si>
  <si>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</si>
  <si>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</si>
  <si>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</si>
  <si>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</si>
  <si>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</si>
  <si>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</si>
  <si>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</si>
  <si>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</si>
  <si>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</si>
  <si>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</si>
  <si>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</si>
  <si>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</si>
  <si>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</si>
  <si>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</si>
  <si>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</si>
  <si>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</si>
  <si>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</si>
  <si>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</si>
  <si>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</si>
  <si>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</si>
  <si>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</si>
  <si>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</si>
  <si>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</si>
  <si>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</si>
  <si>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</si>
  <si>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</si>
  <si>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</si>
  <si>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</si>
  <si>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</si>
  <si>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</si>
  <si>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</si>
  <si>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</si>
  <si>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</si>
  <si>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</si>
  <si>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</si>
  <si>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</si>
  <si>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</si>
  <si>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</si>
  <si>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</si>
  <si>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</si>
  <si>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</si>
  <si>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</si>
  <si>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</si>
  <si>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</si>
  <si>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</si>
  <si>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</si>
  <si>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</si>
  <si>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</si>
  <si>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</si>
  <si>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</si>
  <si>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</si>
  <si>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</si>
  <si>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</si>
  <si>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</si>
  <si>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</si>
  <si>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</si>
  <si>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</si>
  <si>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</si>
  <si>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</si>
  <si>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</si>
  <si>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</si>
  <si>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</si>
  <si>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</si>
  <si>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</si>
  <si>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</si>
  <si>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</si>
  <si>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</si>
  <si>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</si>
  <si>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</si>
  <si>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</si>
  <si>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</si>
  <si>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</si>
  <si>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</si>
  <si>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</si>
  <si>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</si>
  <si>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</si>
  <si>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</si>
  <si>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</si>
  <si>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</si>
  <si>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</si>
  <si>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</si>
  <si>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</si>
  <si>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</si>
  <si>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</si>
  <si>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</si>
  <si>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</si>
  <si>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</si>
  <si>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</si>
  <si>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</si>
  <si>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</si>
  <si>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</si>
  <si>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</si>
  <si>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</si>
  <si>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</si>
  <si>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</si>
  <si>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</si>
  <si>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</si>
  <si>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</si>
  <si>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</si>
  <si>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</si>
  <si>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</si>
  <si>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</si>
  <si>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</si>
  <si>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</si>
  <si>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</si>
  <si>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</si>
  <si>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</si>
  <si>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</si>
  <si>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</si>
  <si>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</si>
  <si>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</si>
  <si>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</si>
  <si>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</si>
  <si>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</si>
  <si>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</si>
  <si>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</si>
  <si>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</si>
  <si>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</si>
  <si>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</si>
  <si>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</si>
  <si>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</si>
  <si>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</si>
  <si>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</si>
  <si>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</si>
  <si>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</si>
  <si>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</si>
  <si>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</si>
  <si>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</si>
  <si>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</si>
  <si>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</si>
  <si>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</si>
  <si>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</si>
  <si>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</si>
  <si>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</si>
  <si>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</si>
  <si>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</si>
  <si>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</si>
  <si>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</si>
  <si>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</si>
  <si>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</si>
  <si>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</si>
  <si>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</si>
  <si>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</si>
  <si>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</si>
  <si>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</si>
  <si>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</si>
  <si>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</si>
  <si>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</si>
  <si>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</si>
  <si>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</si>
  <si>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</si>
  <si>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</si>
  <si>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</si>
  <si>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</si>
  <si>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</si>
  <si>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</si>
  <si>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</si>
  <si>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</si>
  <si>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</si>
  <si>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</si>
  <si>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</si>
  <si>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</si>
  <si>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</si>
  <si>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</si>
  <si>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</si>
  <si>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</si>
  <si>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</si>
  <si>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</si>
  <si>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</si>
  <si>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</si>
  <si>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</si>
  <si>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</si>
  <si>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</si>
  <si>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</si>
  <si>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</si>
  <si>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</si>
  <si>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</si>
  <si>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</si>
  <si>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</si>
  <si>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</si>
  <si>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</si>
  <si>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</si>
  <si>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</si>
  <si>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</si>
  <si>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</si>
  <si>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</si>
  <si>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</si>
  <si>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</si>
  <si>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</si>
  <si>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</si>
  <si>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</si>
  <si>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</si>
  <si>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</si>
  <si>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</si>
  <si>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</si>
  <si>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</si>
  <si>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</si>
  <si>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</si>
  <si>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</si>
  <si>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</si>
  <si>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</si>
  <si>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</si>
  <si>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</si>
  <si>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</si>
  <si>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</si>
  <si>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</si>
  <si>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</si>
  <si>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</si>
  <si>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</si>
  <si>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</si>
  <si>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</si>
  <si>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</si>
  <si>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</si>
  <si>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</si>
  <si>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</si>
  <si>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</si>
  <si>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</si>
  <si>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</si>
  <si>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</si>
  <si>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</si>
  <si>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</si>
  <si>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</si>
  <si>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</si>
  <si>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</si>
  <si>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</si>
  <si>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</si>
  <si>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</si>
  <si>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</si>
  <si>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</si>
  <si>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</si>
  <si>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</si>
  <si>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</si>
  <si>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</si>
  <si>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</si>
  <si>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</si>
  <si>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</si>
  <si>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</si>
  <si>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</si>
  <si>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</si>
  <si>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</si>
  <si>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</si>
  <si>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</si>
  <si>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</si>
  <si>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</si>
  <si>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</si>
  <si>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</si>
  <si>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</si>
  <si>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</si>
  <si>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</si>
  <si>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</si>
  <si>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</si>
  <si>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</si>
  <si>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</si>
  <si>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</si>
  <si>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</si>
  <si>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</si>
  <si>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</si>
  <si>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</si>
  <si>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</si>
  <si>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</si>
  <si>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</si>
  <si>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</si>
  <si>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</si>
  <si>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</si>
  <si>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</si>
  <si>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</si>
  <si>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</si>
  <si>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</si>
  <si>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</si>
  <si>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</si>
  <si>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</si>
  <si>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</si>
  <si>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</si>
  <si>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</si>
  <si>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</si>
  <si>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</si>
  <si>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</si>
  <si>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</si>
  <si>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</si>
  <si>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</si>
  <si>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</si>
  <si>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</si>
  <si>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</si>
  <si>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</si>
  <si>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</si>
  <si>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</si>
  <si>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</si>
  <si>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</si>
  <si>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</si>
  <si>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</si>
  <si>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</si>
  <si>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</si>
  <si>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</si>
  <si>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</si>
  <si>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</si>
  <si>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</si>
  <si>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</si>
  <si>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</si>
  <si>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</si>
  <si>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</si>
  <si>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</si>
  <si>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</si>
  <si>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</si>
  <si>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</si>
  <si>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</si>
  <si>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</si>
  <si>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</si>
  <si>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</si>
  <si>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</si>
  <si>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</si>
  <si>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</si>
  <si>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</si>
  <si>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</si>
  <si>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</si>
  <si>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</si>
  <si>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</si>
  <si>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</si>
  <si>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</si>
  <si>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</si>
  <si>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</si>
  <si>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</si>
  <si>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</si>
  <si>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</si>
  <si>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</si>
  <si>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</si>
  <si>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</si>
  <si>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</si>
  <si>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</si>
  <si>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</si>
  <si>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</si>
  <si>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</si>
  <si>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</si>
  <si>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</si>
  <si>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</si>
  <si>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</si>
  <si>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</si>
  <si>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</si>
  <si>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</si>
  <si>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</si>
  <si>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</si>
  <si>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</si>
  <si>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</si>
  <si>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</si>
  <si>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</si>
  <si>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</si>
  <si>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</si>
  <si>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</si>
  <si>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</si>
  <si>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</si>
  <si>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</si>
  <si>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</si>
  <si>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</si>
  <si>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</si>
  <si>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</si>
  <si>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</si>
  <si>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</si>
  <si>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</si>
  <si>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</si>
  <si>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</si>
  <si>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</si>
  <si>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</si>
  <si>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</si>
  <si>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</si>
  <si>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</si>
  <si>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</si>
  <si>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</si>
  <si>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</si>
  <si>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</si>
  <si>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</si>
  <si>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</si>
  <si>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</si>
  <si>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</si>
  <si>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</si>
  <si>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</si>
  <si>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</si>
  <si>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</si>
  <si>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</si>
  <si>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</si>
  <si>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</si>
  <si>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</si>
  <si>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</si>
  <si>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</si>
  <si>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</si>
  <si>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</si>
  <si>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</si>
  <si>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</si>
  <si>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</si>
  <si>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</si>
  <si>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</si>
  <si>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</si>
  <si>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</si>
  <si>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</si>
  <si>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</si>
  <si>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</si>
  <si>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</si>
  <si>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</si>
  <si>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</si>
  <si>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</si>
  <si>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</si>
  <si>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</si>
  <si>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</si>
  <si>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</si>
  <si>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</si>
  <si>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</si>
  <si>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</si>
  <si>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</si>
  <si>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</si>
  <si>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</si>
  <si>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</si>
  <si>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</si>
  <si>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</si>
  <si>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</si>
  <si>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</si>
  <si>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</si>
  <si>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</si>
  <si>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</si>
  <si>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</si>
  <si>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</si>
  <si>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</si>
  <si>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</si>
  <si>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</si>
  <si>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</si>
  <si>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</si>
  <si>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</si>
  <si>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</si>
  <si>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</si>
  <si>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</si>
  <si>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</si>
  <si>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</si>
  <si>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</si>
  <si>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</si>
  <si>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</si>
  <si>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</si>
  <si>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</si>
  <si>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</si>
  <si>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</si>
  <si>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</si>
  <si>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</si>
  <si>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</si>
  <si>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</si>
  <si>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</si>
  <si>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</si>
  <si>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</si>
  <si>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</si>
  <si>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</si>
  <si>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</si>
  <si>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</si>
  <si>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</si>
  <si>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</si>
  <si>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</si>
  <si>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</si>
  <si>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</si>
  <si>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</si>
  <si>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</si>
  <si>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</si>
  <si>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</si>
  <si>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</si>
  <si>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</si>
  <si>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</si>
  <si>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</si>
  <si>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</si>
  <si>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</si>
  <si>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</si>
  <si>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</si>
  <si>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</si>
  <si>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</si>
  <si>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</si>
  <si>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</si>
  <si>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</si>
  <si>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</si>
  <si>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</si>
  <si>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</si>
  <si>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</si>
  <si>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</si>
  <si>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</si>
  <si>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</si>
  <si>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</si>
  <si>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</si>
  <si>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</si>
  <si>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</si>
  <si>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</si>
  <si>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</si>
  <si>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</si>
  <si>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</si>
  <si>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</si>
  <si>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</si>
  <si>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</si>
  <si>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</si>
  <si>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</si>
  <si>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</si>
  <si>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</si>
  <si>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</si>
  <si>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</si>
  <si>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</si>
  <si>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</si>
  <si>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</si>
  <si>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</si>
  <si>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</si>
  <si>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</si>
  <si>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</si>
  <si>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</si>
  <si>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</si>
  <si>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</si>
  <si>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</si>
  <si>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</si>
  <si>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</si>
  <si>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</si>
  <si>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</si>
  <si>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</si>
  <si>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</si>
  <si>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</si>
  <si>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</si>
  <si>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</si>
  <si>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</si>
  <si>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</si>
  <si>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</si>
  <si>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</si>
  <si>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</si>
  <si>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</si>
  <si>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</si>
  <si>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</si>
  <si>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</si>
  <si>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</si>
  <si>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</si>
  <si>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</si>
  <si>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</si>
  <si>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</si>
  <si>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</si>
  <si>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</si>
  <si>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</si>
  <si>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</si>
  <si>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</si>
  <si>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</si>
  <si>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</si>
  <si>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</si>
  <si>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</si>
  <si>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</si>
  <si>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</si>
  <si>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</si>
  <si>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</si>
  <si>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</si>
  <si>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</si>
  <si>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</si>
  <si>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</si>
  <si>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</si>
  <si>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</si>
  <si>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</si>
  <si>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</si>
  <si>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</si>
  <si>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</si>
  <si>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</si>
  <si>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</si>
  <si>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</si>
  <si>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</si>
  <si>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</si>
  <si>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</si>
  <si>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</si>
  <si>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</si>
  <si>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</si>
  <si>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</si>
  <si>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</si>
  <si>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</si>
  <si>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</si>
  <si>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</si>
  <si>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</si>
  <si>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</si>
  <si>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</si>
  <si>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</si>
  <si>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</si>
  <si>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</si>
  <si>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</si>
  <si>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</si>
  <si>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</si>
  <si>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</si>
  <si>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</si>
  <si>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</si>
  <si>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</si>
  <si>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</si>
  <si>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</si>
  <si>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</si>
  <si>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</si>
  <si>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</si>
  <si>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</si>
  <si>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</si>
  <si>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</si>
  <si>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</si>
  <si>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</si>
  <si>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</si>
  <si>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</si>
  <si>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</si>
  <si>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</si>
  <si>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</si>
  <si>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</si>
  <si>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</si>
  <si>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</si>
  <si>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</si>
  <si>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</si>
  <si>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</si>
  <si>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</si>
  <si>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</si>
  <si>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</si>
  <si>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</si>
  <si>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</si>
  <si>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</si>
  <si>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</si>
  <si>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</si>
  <si>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</si>
  <si>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</si>
  <si>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</si>
  <si>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</si>
  <si>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</si>
  <si>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</si>
  <si>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</si>
  <si>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</si>
  <si>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</si>
  <si>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</si>
  <si>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</si>
  <si>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</si>
  <si>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</si>
  <si>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</si>
  <si>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</si>
  <si>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</si>
  <si>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</si>
  <si>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</si>
  <si>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</si>
  <si>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</si>
  <si>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</si>
  <si>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</si>
  <si>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</si>
  <si>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</si>
  <si>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</si>
  <si>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</si>
  <si>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</si>
  <si>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</si>
  <si>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</si>
  <si>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</si>
  <si>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</si>
  <si>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</si>
  <si>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</si>
  <si>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</si>
  <si>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</si>
  <si>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</si>
  <si>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</si>
  <si>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</si>
  <si>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</si>
  <si>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</si>
  <si>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</si>
  <si>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</si>
  <si>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</si>
  <si>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</si>
  <si>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</si>
  <si>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</si>
  <si>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</si>
  <si>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</si>
  <si>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</si>
  <si>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</si>
  <si>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</si>
  <si>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</si>
  <si>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</si>
  <si>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</si>
  <si>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</si>
  <si>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</si>
  <si>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</si>
  <si>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</si>
  <si>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</si>
  <si>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</si>
  <si>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</si>
  <si>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</si>
  <si>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</si>
  <si>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</si>
  <si>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</si>
  <si>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</si>
  <si>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</si>
  <si>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</si>
  <si>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</si>
  <si>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</si>
  <si>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</si>
  <si>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</si>
  <si>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</si>
  <si>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</si>
  <si>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</si>
  <si>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</si>
  <si>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</si>
  <si>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</si>
  <si>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</si>
  <si>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</si>
  <si>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</si>
  <si>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</si>
  <si>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</si>
  <si>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</si>
  <si>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</si>
  <si>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</si>
  <si>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</si>
  <si>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</si>
  <si>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</si>
  <si>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</si>
  <si>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</si>
  <si>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</si>
  <si>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</si>
  <si>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</si>
  <si>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</si>
  <si>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</si>
  <si>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</si>
  <si>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</si>
  <si>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</si>
  <si>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</si>
  <si>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</si>
  <si>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</si>
  <si>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</si>
  <si>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</si>
  <si>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</si>
  <si>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</si>
  <si>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</si>
  <si>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</si>
  <si>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</si>
  <si>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</si>
  <si>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</si>
  <si>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</si>
  <si>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</si>
  <si>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</si>
  <si>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</si>
  <si>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</si>
  <si>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</si>
  <si>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</si>
  <si>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</si>
  <si>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</si>
  <si>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</si>
  <si>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</si>
  <si>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</si>
  <si>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</si>
  <si>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</si>
  <si>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</si>
  <si>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</si>
  <si>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</si>
  <si>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</si>
  <si>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</si>
  <si>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</si>
  <si>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</si>
  <si>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</si>
  <si>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</si>
  <si>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</si>
  <si>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</si>
  <si>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</si>
  <si>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</si>
  <si>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</si>
  <si>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</si>
  <si>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</si>
  <si>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</si>
  <si>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</si>
  <si>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</si>
  <si>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</si>
  <si>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</si>
  <si>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</si>
  <si>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</si>
  <si>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</si>
  <si>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</si>
  <si>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</si>
  <si>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</si>
  <si>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</si>
  <si>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</si>
  <si>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</si>
  <si>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</si>
  <si>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</si>
  <si>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</si>
  <si>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</si>
  <si>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</si>
  <si>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</si>
  <si>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</si>
  <si>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</si>
  <si>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</si>
  <si>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</si>
  <si>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</si>
  <si>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</si>
  <si>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</si>
  <si>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</si>
  <si>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</si>
  <si>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</si>
  <si>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</si>
  <si>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</si>
  <si>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</si>
  <si>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</si>
  <si>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</si>
  <si>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</si>
  <si>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</si>
  <si>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</si>
  <si>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</si>
  <si>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</si>
  <si>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</si>
  <si>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</si>
  <si>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</si>
  <si>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</si>
  <si>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</si>
  <si>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</si>
  <si>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</si>
  <si>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</si>
  <si>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</si>
  <si>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</si>
  <si>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</si>
  <si>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</si>
  <si>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</si>
  <si>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</si>
  <si>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</si>
  <si>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</si>
  <si>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</si>
  <si>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</si>
  <si>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</si>
  <si>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</si>
  <si>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</si>
  <si>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</si>
  <si>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</si>
  <si>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</si>
  <si>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</si>
  <si>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</si>
  <si>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</si>
  <si>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</si>
  <si>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</si>
  <si>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</si>
  <si>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</si>
  <si>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</si>
  <si>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</si>
  <si>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</si>
  <si>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</si>
  <si>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</si>
  <si>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</si>
  <si>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</si>
  <si>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</si>
  <si>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</si>
  <si>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</si>
  <si>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</si>
  <si>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</si>
  <si>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</si>
  <si>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</si>
  <si>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</si>
  <si>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</si>
  <si>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</si>
  <si>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</si>
  <si>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</si>
  <si>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</si>
  <si>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</si>
  <si>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</si>
  <si>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</si>
  <si>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</si>
  <si>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</si>
  <si>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</si>
  <si>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</si>
  <si>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</si>
  <si>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</si>
  <si>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</si>
  <si>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</si>
  <si>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</si>
  <si>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</si>
  <si>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</si>
  <si>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</si>
  <si>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</si>
  <si>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</si>
  <si>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</si>
  <si>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</si>
  <si>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</si>
  <si>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</si>
  <si>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</si>
  <si>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</si>
  <si>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</si>
  <si>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</si>
  <si>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</si>
  <si>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</si>
  <si>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</si>
  <si>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</si>
  <si>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</si>
  <si>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</si>
  <si>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</si>
  <si>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</si>
  <si>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</si>
  <si>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</si>
  <si>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</si>
  <si>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</si>
  <si>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</si>
  <si>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</si>
  <si>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</si>
  <si>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</si>
  <si>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</si>
  <si>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</si>
  <si>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</si>
  <si>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</si>
  <si>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</si>
  <si>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</si>
  <si>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</si>
  <si>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</si>
  <si>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</si>
  <si>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</si>
  <si>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</si>
  <si>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</si>
  <si>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</si>
  <si>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</si>
  <si>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</si>
  <si>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</si>
  <si>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</si>
  <si>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</si>
  <si>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</si>
  <si>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</si>
  <si>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</si>
  <si>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</si>
  <si>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</si>
  <si>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</si>
  <si>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</si>
  <si>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</si>
  <si>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</si>
  <si>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</si>
  <si>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</si>
  <si>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</si>
  <si>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</si>
  <si>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</si>
  <si>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</si>
  <si>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</si>
  <si>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</si>
  <si>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</si>
  <si>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</si>
  <si>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</si>
  <si>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</si>
  <si>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</si>
  <si>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</si>
  <si>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</si>
  <si>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</si>
  <si>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</si>
  <si>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</si>
  <si>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</si>
  <si>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</si>
  <si>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</si>
  <si>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</si>
  <si>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</si>
  <si>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</si>
  <si>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</si>
  <si>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</si>
  <si>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</si>
  <si>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</si>
  <si>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</si>
  <si>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</si>
  <si>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</si>
  <si>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</si>
  <si>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</si>
  <si>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</si>
  <si>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</si>
  <si>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</si>
  <si>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</si>
  <si>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</si>
  <si>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</si>
  <si>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</si>
  <si>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</si>
  <si>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</si>
  <si>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</si>
  <si>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</si>
  <si>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</si>
  <si>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</si>
  <si>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</si>
  <si>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</si>
  <si>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</si>
  <si>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</si>
  <si>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</si>
  <si>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</si>
  <si>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</si>
  <si>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</si>
  <si>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</si>
  <si>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</si>
  <si>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</si>
  <si>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</si>
  <si>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</si>
  <si>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</si>
  <si>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</si>
  <si>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</si>
  <si>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</si>
  <si>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</si>
  <si>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</si>
  <si>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</si>
  <si>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</si>
  <si>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</si>
  <si>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</si>
  <si>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</si>
  <si>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</si>
  <si>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</si>
  <si>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</si>
  <si>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</si>
  <si>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</si>
  <si>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</si>
  <si>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</si>
  <si>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</si>
  <si>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</si>
  <si>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</si>
  <si>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</si>
  <si>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</si>
  <si>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</si>
  <si>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</si>
  <si>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</si>
  <si>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</si>
  <si>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</si>
  <si>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</si>
  <si>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</si>
  <si>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</si>
  <si>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</si>
  <si>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</si>
  <si>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</si>
  <si>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</si>
  <si>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</si>
  <si>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</si>
  <si>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</si>
  <si>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</si>
  <si>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</si>
  <si>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</si>
  <si>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</si>
  <si>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</si>
  <si>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</si>
  <si>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</si>
  <si>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</si>
  <si>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</si>
  <si>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</si>
  <si>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</si>
  <si>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</si>
  <si>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</si>
  <si>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</si>
  <si>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</si>
  <si>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</si>
  <si>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</si>
  <si>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</si>
  <si>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</si>
  <si>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</si>
  <si>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</si>
  <si>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</si>
  <si>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</si>
  <si>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</si>
  <si>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</si>
  <si>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</si>
  <si>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</si>
  <si>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</si>
  <si>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</si>
  <si>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</si>
  <si>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</si>
  <si>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</si>
  <si>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</si>
  <si>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</si>
  <si>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</si>
  <si>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</si>
  <si>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</si>
  <si>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</si>
  <si>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</si>
  <si>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</si>
  <si>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</si>
  <si>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</si>
  <si>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</si>
  <si>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</si>
  <si>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</si>
  <si>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</si>
  <si>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</si>
  <si>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</si>
  <si>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</si>
  <si>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</si>
  <si>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</si>
  <si>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</si>
  <si>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</si>
  <si>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</si>
  <si>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</si>
  <si>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</si>
  <si>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</si>
  <si>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</si>
  <si>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</si>
  <si>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</si>
  <si>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</si>
  <si>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</si>
  <si>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</si>
  <si>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</si>
  <si>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</si>
  <si>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</si>
  <si>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</si>
  <si>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</si>
  <si>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</si>
  <si>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</si>
  <si>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</si>
  <si>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</si>
  <si>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</si>
  <si>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</si>
  <si>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</si>
  <si>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</si>
  <si>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</si>
  <si>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</si>
  <si>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</si>
  <si>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</si>
  <si>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</si>
  <si>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</si>
  <si>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</si>
  <si>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</si>
  <si>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</si>
  <si>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</si>
  <si>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</si>
  <si>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</si>
  <si>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</si>
  <si>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</si>
  <si>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</si>
  <si>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</si>
  <si>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</si>
  <si>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</si>
  <si>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</si>
  <si>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</si>
  <si>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</si>
  <si>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</si>
  <si>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</si>
  <si>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</si>
  <si>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</si>
  <si>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</si>
  <si>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</si>
  <si>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</si>
  <si>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</si>
  <si>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</si>
  <si>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</si>
  <si>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</si>
  <si>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</si>
  <si>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</si>
  <si>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</si>
  <si>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</si>
  <si>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</si>
  <si>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</si>
  <si>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</si>
  <si>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</si>
  <si>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</si>
  <si>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</si>
  <si>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</si>
  <si>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</si>
  <si>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</si>
  <si>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</si>
  <si>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</si>
  <si>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</si>
  <si>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</si>
  <si>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</si>
  <si>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</si>
  <si>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</si>
  <si>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</si>
  <si>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</si>
  <si>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</si>
  <si>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</si>
  <si>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</si>
  <si>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</si>
  <si>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</si>
  <si>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</si>
  <si>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</si>
  <si>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</si>
  <si>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</si>
  <si>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</si>
  <si>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</si>
  <si>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</si>
  <si>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</si>
  <si>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</si>
  <si>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</si>
  <si>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</si>
  <si>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</si>
  <si>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</si>
  <si>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</si>
  <si>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</si>
  <si>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</si>
  <si>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</si>
  <si>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</si>
  <si>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</si>
  <si>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</si>
  <si>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</si>
  <si>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</si>
  <si>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</si>
  <si>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</si>
  <si>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</si>
  <si>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</si>
  <si>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</si>
  <si>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</si>
  <si>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</si>
  <si>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</si>
  <si>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</si>
  <si>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</si>
  <si>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</si>
  <si>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</si>
  <si>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</si>
  <si>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</si>
  <si>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</si>
  <si>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</si>
  <si>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</si>
  <si>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</si>
  <si>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</si>
  <si>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</si>
  <si>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</si>
  <si>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</si>
  <si>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</si>
  <si>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</si>
  <si>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</si>
  <si>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</si>
  <si>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</si>
  <si>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</si>
  <si>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</si>
  <si>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</si>
  <si>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</si>
  <si>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</si>
  <si>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</si>
  <si>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</si>
  <si>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</si>
  <si>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</si>
  <si>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</si>
  <si>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</si>
  <si>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</si>
  <si>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</si>
  <si>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</si>
  <si>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</si>
  <si>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</si>
  <si>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</si>
  <si>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</si>
  <si>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</si>
  <si>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</si>
  <si>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</si>
  <si>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</si>
  <si>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</si>
  <si>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</si>
  <si>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</si>
  <si>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</si>
  <si>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</si>
  <si>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</si>
  <si>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</si>
  <si>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</si>
  <si>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</si>
  <si>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</si>
  <si>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</si>
  <si>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</si>
  <si>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</si>
  <si>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</si>
  <si>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</si>
  <si>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</si>
  <si>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</si>
  <si>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</si>
  <si>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</si>
  <si>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</si>
  <si>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</si>
  <si>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</si>
  <si>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</si>
  <si>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</si>
  <si>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</si>
  <si>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</si>
  <si>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</si>
  <si>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</si>
  <si>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</si>
  <si>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</si>
  <si>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</si>
  <si>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</si>
  <si>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</si>
  <si>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</si>
  <si>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</si>
  <si>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</si>
  <si>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</si>
  <si>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</si>
  <si>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</si>
  <si>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</si>
  <si>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</si>
  <si>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</si>
  <si>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</si>
  <si>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</si>
  <si>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</si>
  <si>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</si>
  <si>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</si>
  <si>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</si>
  <si>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</si>
  <si>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</si>
  <si>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</si>
  <si>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</si>
  <si>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</si>
  <si>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</si>
  <si>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</si>
  <si>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</si>
  <si>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</si>
  <si>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</si>
  <si>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</si>
  <si>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</si>
  <si>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</si>
  <si>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</si>
  <si>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</si>
  <si>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</si>
  <si>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</si>
  <si>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</si>
  <si>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</si>
  <si>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</si>
  <si>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</si>
  <si>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</si>
  <si>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</si>
  <si>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</si>
  <si>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</si>
  <si>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</si>
  <si>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</si>
  <si>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</si>
  <si>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</si>
  <si>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</si>
  <si>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</si>
  <si>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</si>
  <si>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</si>
  <si>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</si>
  <si>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</si>
  <si>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</si>
  <si>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</si>
  <si>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</si>
  <si>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</si>
  <si>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</si>
  <si>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</si>
  <si>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</si>
  <si>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</si>
  <si>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</si>
  <si>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</si>
  <si>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</si>
  <si>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</si>
  <si>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</si>
  <si>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</si>
  <si>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</si>
  <si>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</si>
  <si>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</si>
  <si>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</si>
  <si>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</si>
  <si>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</si>
  <si>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</si>
  <si>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</si>
  <si>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</si>
  <si>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</si>
  <si>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</si>
  <si>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</si>
  <si>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</si>
  <si>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</si>
  <si>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</si>
  <si>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</si>
  <si>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</si>
  <si>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</si>
  <si>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</si>
  <si>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</si>
  <si>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</si>
  <si>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</si>
  <si>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</si>
  <si>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</si>
  <si>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</si>
  <si>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</si>
  <si>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</si>
  <si>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</si>
  <si>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</si>
  <si>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</si>
  <si>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</si>
  <si>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</si>
  <si>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</si>
  <si>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</si>
  <si>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</si>
  <si>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</si>
  <si>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</si>
  <si>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</si>
  <si>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</si>
  <si>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</si>
  <si>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</si>
  <si>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</si>
  <si>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</si>
  <si>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</si>
  <si>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</si>
  <si>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</si>
  <si>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</si>
  <si>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</si>
  <si>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</si>
  <si>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</si>
  <si>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</si>
  <si>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</si>
  <si>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</si>
  <si>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</si>
  <si>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</si>
  <si>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</si>
  <si>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</si>
  <si>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</si>
  <si>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</si>
  <si>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</si>
  <si>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</si>
  <si>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</si>
  <si>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</si>
  <si>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</si>
  <si>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</si>
  <si>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</si>
  <si>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</si>
  <si>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</si>
  <si>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</si>
  <si>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</si>
  <si>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</si>
  <si>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</si>
  <si>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</si>
  <si>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</si>
  <si>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</si>
  <si>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</si>
  <si>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</si>
  <si>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</si>
  <si>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</si>
  <si>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</si>
  <si>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</si>
  <si>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</si>
  <si>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</si>
  <si>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</si>
  <si>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</si>
  <si>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</si>
  <si>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</si>
  <si>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</si>
  <si>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</si>
  <si>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</si>
  <si>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</si>
  <si>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</si>
  <si>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</si>
  <si>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</si>
  <si>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</si>
  <si>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</si>
  <si>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</si>
  <si>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</si>
  <si>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</si>
  <si>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</si>
  <si>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</si>
  <si>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</si>
  <si>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</si>
  <si>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</si>
  <si>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</si>
  <si>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</si>
  <si>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</si>
  <si>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</si>
  <si>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</si>
  <si>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</si>
  <si>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</si>
  <si>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</si>
  <si>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</si>
  <si>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</si>
  <si>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</si>
  <si>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</si>
  <si>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</si>
  <si>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</si>
  <si>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</si>
  <si>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</si>
  <si>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</si>
  <si>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</si>
  <si>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</si>
  <si>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</si>
  <si>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</si>
  <si>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</si>
  <si>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</si>
  <si>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</si>
  <si>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</si>
  <si>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</si>
  <si>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</si>
  <si>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</si>
  <si>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</si>
  <si>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</si>
  <si>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</si>
  <si>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</si>
  <si>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</si>
  <si>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</si>
  <si>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</si>
  <si>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</si>
  <si>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</si>
  <si>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</si>
  <si>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</si>
  <si>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</si>
  <si>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</si>
  <si>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</si>
  <si>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</si>
  <si>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</si>
  <si>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</si>
  <si>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</si>
  <si>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</si>
  <si>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</si>
  <si>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</si>
  <si>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</si>
  <si>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</si>
  <si>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</si>
  <si>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</si>
  <si>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</si>
  <si>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</si>
  <si>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</si>
  <si>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</si>
  <si>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</si>
  <si>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</si>
  <si>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</si>
  <si>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</si>
  <si>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</si>
  <si>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</si>
  <si>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</si>
  <si>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</si>
  <si>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</si>
  <si>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</si>
  <si>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</si>
  <si>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</si>
  <si>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</si>
  <si>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</si>
  <si>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</si>
  <si>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</si>
  <si>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</si>
  <si>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</si>
  <si>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</si>
  <si>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</si>
  <si>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</si>
  <si>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</si>
  <si>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</si>
  <si>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</si>
  <si>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</si>
  <si>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</si>
  <si>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</si>
  <si>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</si>
  <si>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</si>
  <si>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</si>
  <si>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</si>
  <si>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</si>
  <si>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</si>
  <si>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</si>
  <si>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</si>
  <si>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</si>
  <si>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</si>
  <si>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</si>
  <si>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</si>
  <si>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</si>
  <si>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</si>
  <si>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</si>
  <si>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</si>
  <si>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</si>
  <si>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</si>
  <si>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</si>
  <si>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</si>
  <si>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</si>
  <si>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</si>
  <si>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</si>
  <si>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</si>
  <si>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</si>
  <si>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</si>
  <si>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</si>
  <si>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</si>
  <si>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</si>
  <si>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</si>
  <si>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</si>
  <si>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</si>
  <si>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</si>
  <si>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</si>
  <si>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</si>
  <si>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</si>
  <si>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</si>
  <si>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</si>
  <si>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</si>
  <si>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</si>
  <si>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</si>
  <si>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</si>
  <si>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</si>
  <si>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</si>
  <si>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</si>
  <si>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</si>
  <si>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</si>
  <si>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</si>
  <si>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</si>
  <si>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</si>
  <si>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</si>
  <si>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</si>
  <si>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</si>
  <si>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</si>
  <si>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</si>
  <si>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</si>
  <si>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</si>
  <si>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</si>
  <si>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</si>
  <si>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</si>
  <si>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</si>
  <si>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</si>
  <si>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</si>
  <si>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</si>
  <si>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</si>
  <si>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</si>
  <si>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</si>
  <si>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</si>
  <si>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</si>
  <si>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</si>
  <si>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</si>
  <si>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</si>
  <si>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</si>
  <si>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</si>
  <si>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</si>
  <si>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</si>
  <si>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</si>
  <si>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</si>
  <si>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</si>
  <si>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</si>
  <si>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</si>
  <si>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</si>
  <si>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</si>
  <si>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</si>
  <si>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</si>
  <si>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</si>
  <si>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</si>
  <si>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</si>
  <si>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</si>
  <si>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</si>
  <si>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</si>
  <si>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</si>
  <si>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</si>
  <si>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</si>
  <si>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</si>
  <si>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</si>
  <si>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</si>
  <si>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</si>
  <si>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</si>
  <si>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</si>
  <si>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</si>
  <si>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</si>
  <si>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</si>
  <si>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</si>
  <si>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</si>
  <si>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</si>
  <si>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</si>
  <si>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</si>
  <si>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</si>
  <si>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</si>
  <si>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</si>
  <si>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</si>
  <si>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</si>
  <si>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</si>
  <si>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</si>
  <si>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</si>
  <si>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</si>
  <si>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</si>
  <si>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</si>
  <si>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</si>
  <si>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</si>
  <si>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</si>
  <si>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</si>
  <si>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</si>
  <si>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</si>
  <si>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</si>
  <si>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</si>
  <si>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</si>
  <si>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</si>
  <si>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</si>
  <si>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</si>
  <si>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</si>
  <si>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</si>
  <si>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</si>
  <si>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</si>
  <si>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</si>
  <si>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</si>
  <si>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</si>
  <si>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</si>
  <si>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</si>
  <si>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</si>
  <si>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</si>
  <si>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</si>
  <si>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</si>
  <si>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</si>
  <si>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</si>
  <si>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</si>
  <si>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</si>
  <si>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</si>
  <si>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</si>
  <si>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</si>
  <si>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</si>
  <si>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</si>
  <si>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</si>
  <si>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</si>
  <si>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</si>
  <si>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</si>
  <si>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</si>
  <si>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</si>
  <si>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</si>
  <si>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</si>
  <si>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</si>
  <si>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</si>
  <si>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</si>
  <si>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</si>
  <si>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</si>
  <si>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</si>
  <si>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</si>
  <si>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</si>
  <si>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</si>
  <si>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</si>
  <si>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</si>
  <si>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</si>
  <si>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</si>
  <si>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</si>
  <si>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</si>
  <si>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</si>
  <si>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</si>
  <si>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</si>
  <si>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</si>
  <si>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</si>
  <si>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</si>
  <si>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</si>
  <si>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</si>
  <si>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</si>
  <si>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</si>
  <si>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</si>
  <si>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</si>
  <si>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</si>
  <si>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</si>
  <si>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</si>
  <si>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</si>
  <si>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</si>
  <si>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</si>
  <si>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</si>
  <si>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</si>
  <si>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</si>
  <si>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</si>
  <si>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</si>
  <si>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</si>
  <si>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</si>
  <si>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</si>
  <si>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</si>
  <si>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</si>
  <si>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</si>
  <si>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</si>
  <si>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</si>
  <si>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</si>
  <si>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</si>
  <si>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</si>
  <si>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</si>
  <si>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</si>
  <si>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</si>
  <si>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</si>
  <si>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</si>
  <si>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</si>
  <si>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</si>
  <si>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</si>
  <si>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</si>
  <si>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</si>
  <si>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</si>
  <si>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</si>
  <si>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</si>
  <si>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</si>
  <si>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</si>
  <si>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</si>
  <si>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</si>
  <si>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</si>
  <si>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</si>
  <si>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</si>
  <si>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</si>
  <si>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</si>
  <si>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</si>
  <si>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</si>
  <si>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</si>
  <si>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</si>
  <si>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</si>
  <si>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</si>
  <si>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</si>
  <si>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</si>
  <si>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</si>
  <si>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</si>
  <si>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</si>
  <si>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</si>
  <si>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</si>
  <si>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</si>
  <si>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</si>
  <si>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</si>
  <si>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</si>
  <si>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</si>
  <si>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</si>
  <si>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</si>
  <si>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</si>
  <si>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</si>
  <si>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</si>
  <si>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</si>
  <si>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</si>
  <si>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</si>
  <si>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</si>
  <si>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</si>
  <si>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</si>
  <si>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</si>
  <si>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</si>
  <si>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</si>
  <si>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</si>
  <si>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</si>
  <si>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</si>
  <si>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</si>
  <si>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</si>
  <si>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</si>
  <si>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</si>
  <si>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</si>
  <si>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</si>
  <si>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</si>
  <si>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</si>
  <si>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</si>
  <si>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</si>
  <si>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</si>
  <si>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</si>
  <si>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</si>
  <si>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</si>
  <si>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</si>
  <si>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</si>
  <si>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</si>
  <si>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</si>
  <si>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</si>
  <si>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</si>
  <si>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</si>
  <si>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</si>
  <si>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</si>
  <si>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</si>
  <si>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</si>
  <si>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</si>
  <si>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</si>
  <si>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</si>
  <si>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</si>
  <si>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</si>
  <si>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</si>
  <si>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</si>
  <si>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</si>
  <si>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</si>
  <si>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</si>
  <si>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</si>
  <si>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</si>
  <si>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</si>
  <si>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</si>
  <si>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</si>
  <si>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</si>
  <si>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</si>
  <si>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</si>
  <si>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</si>
  <si>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</si>
  <si>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</si>
  <si>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</si>
  <si>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</si>
  <si>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</si>
  <si>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</si>
  <si>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</si>
  <si>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</si>
  <si>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</si>
  <si>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</si>
  <si>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</si>
  <si>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</si>
  <si>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</si>
  <si>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</si>
  <si>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</si>
  <si>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</si>
  <si>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</si>
  <si>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</si>
  <si>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</si>
  <si>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</si>
  <si>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</si>
  <si>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</si>
  <si>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</si>
  <si>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</si>
  <si>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</si>
  <si>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</si>
  <si>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</si>
  <si>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</si>
  <si>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</si>
  <si>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</si>
  <si>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</si>
  <si>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</si>
  <si>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</si>
  <si>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</si>
  <si>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</si>
  <si>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</si>
  <si>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</si>
  <si>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</si>
  <si>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</si>
  <si>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</si>
  <si>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</si>
  <si>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</si>
  <si>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</si>
  <si>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</si>
  <si>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</si>
  <si>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</si>
  <si>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</si>
  <si>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</si>
  <si>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</si>
  <si>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</si>
  <si>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</si>
  <si>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</si>
  <si>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</si>
  <si>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</si>
  <si>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</si>
  <si>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</si>
  <si>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</si>
  <si>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</si>
  <si>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</si>
  <si>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</si>
  <si>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</si>
  <si>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</si>
  <si>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</si>
  <si>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</si>
  <si>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</si>
  <si>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</si>
  <si>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</si>
  <si>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</si>
  <si>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</si>
  <si>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</si>
  <si>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</si>
  <si>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</si>
  <si>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</si>
  <si>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</si>
  <si>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</si>
  <si>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</si>
  <si>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</si>
  <si>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</si>
  <si>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</si>
  <si>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</si>
  <si>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</si>
  <si>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</si>
  <si>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</si>
  <si>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</si>
  <si>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</si>
  <si>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</si>
  <si>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</si>
  <si>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</si>
  <si>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</si>
  <si>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</si>
  <si>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</si>
  <si>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</si>
  <si>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</si>
  <si>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</si>
  <si>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</si>
  <si>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</si>
  <si>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</si>
  <si>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</si>
  <si>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</si>
  <si>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</si>
  <si>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</si>
  <si>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</si>
  <si>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</si>
  <si>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</si>
  <si>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</si>
  <si>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</si>
  <si>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</si>
  <si>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</si>
  <si>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</si>
  <si>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</si>
  <si>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</si>
  <si>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</si>
  <si>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</si>
  <si>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</si>
  <si>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</si>
  <si>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</si>
  <si>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</si>
  <si>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</si>
  <si>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</si>
  <si>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</si>
  <si>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</si>
  <si>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</si>
  <si>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</si>
  <si>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</si>
  <si>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</si>
  <si>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</si>
  <si>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</si>
  <si>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</si>
  <si>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</si>
  <si>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</si>
  <si>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</si>
  <si>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</si>
  <si>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</si>
  <si>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</si>
  <si>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</si>
  <si>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</si>
  <si>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</si>
  <si>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</si>
  <si>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</si>
  <si>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</si>
  <si>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</si>
  <si>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</si>
  <si>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</si>
  <si>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</si>
  <si>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</si>
  <si>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</si>
  <si>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</si>
  <si>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</si>
  <si>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</si>
  <si>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</si>
  <si>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</si>
  <si>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</si>
  <si>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</si>
  <si>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</si>
  <si>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</si>
  <si>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</si>
  <si>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</si>
  <si>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</si>
  <si>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</si>
  <si>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</si>
  <si>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</si>
  <si>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</si>
  <si>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</si>
  <si>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</si>
  <si>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</si>
  <si>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</si>
  <si>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</si>
  <si>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</si>
  <si>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</si>
  <si>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</si>
  <si>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</si>
  <si>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</si>
  <si>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</si>
  <si>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</si>
  <si>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</si>
  <si>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</si>
  <si>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</si>
  <si>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</si>
  <si>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</si>
  <si>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</si>
  <si>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</si>
  <si>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</si>
  <si>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</si>
  <si>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</si>
  <si>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</si>
  <si>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</si>
  <si>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</si>
  <si>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</si>
  <si>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</si>
  <si>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</si>
  <si>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</si>
  <si>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</si>
  <si>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</si>
  <si>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</si>
  <si>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</si>
  <si>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</si>
  <si>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</si>
  <si>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</si>
  <si>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</si>
  <si>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</si>
  <si>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</si>
  <si>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</si>
  <si>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</si>
  <si>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</si>
  <si>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</si>
  <si>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</si>
  <si>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</si>
  <si>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</si>
  <si>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</si>
  <si>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</si>
  <si>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</si>
  <si>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</si>
  <si>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</si>
  <si>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</si>
  <si>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</si>
  <si>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</si>
  <si>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</si>
  <si>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</si>
  <si>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</si>
  <si>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</si>
  <si>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</si>
  <si>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</si>
  <si>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</si>
  <si>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</si>
  <si>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</si>
  <si>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</si>
  <si>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</si>
  <si>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</si>
  <si>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</si>
  <si>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</si>
  <si>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</si>
  <si>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</si>
  <si>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</si>
  <si>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</si>
  <si>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</si>
  <si>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</si>
  <si>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</si>
  <si>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</si>
  <si>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</si>
  <si>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</si>
  <si>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</si>
  <si>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</si>
  <si>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</si>
  <si>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</si>
  <si>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</si>
  <si>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</si>
  <si>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</si>
  <si>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</si>
  <si>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</si>
  <si>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</si>
  <si>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</si>
  <si>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</si>
  <si>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</si>
  <si>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</si>
  <si>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</si>
  <si>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</si>
  <si>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</si>
  <si>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</si>
  <si>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</si>
  <si>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</si>
  <si>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</si>
  <si>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</si>
  <si>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</si>
  <si>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</si>
  <si>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</si>
  <si>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</si>
  <si>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</si>
  <si>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</si>
  <si>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</si>
  <si>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</si>
  <si>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</si>
  <si>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</si>
  <si>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</si>
  <si>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</si>
  <si>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</si>
  <si>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</si>
  <si>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</si>
  <si>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</si>
  <si>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</si>
  <si>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</si>
  <si>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</si>
  <si>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</si>
  <si>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</si>
  <si>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</si>
  <si>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</si>
  <si>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</si>
  <si>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</si>
  <si>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</si>
  <si>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</si>
  <si>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</si>
  <si>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</si>
  <si>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</si>
  <si>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</si>
  <si>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</si>
  <si>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</si>
  <si>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</si>
  <si>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</si>
  <si>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</si>
  <si>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</si>
  <si>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</si>
  <si>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</si>
  <si>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</si>
  <si>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</si>
  <si>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</si>
  <si>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</si>
  <si>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</si>
  <si>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</si>
  <si>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</si>
  <si>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</si>
  <si>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</si>
  <si>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</si>
  <si>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</si>
  <si>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</si>
  <si>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</si>
  <si>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</si>
  <si>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</si>
  <si>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</si>
  <si>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</si>
  <si>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</si>
  <si>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</si>
  <si>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</si>
  <si>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</si>
  <si>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</si>
  <si>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</si>
  <si>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</si>
  <si>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</si>
  <si>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</si>
  <si>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</si>
  <si>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</si>
  <si>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</si>
  <si>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</si>
  <si>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</si>
  <si>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</si>
  <si>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</si>
  <si>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</si>
  <si>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</si>
  <si>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</si>
  <si>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</si>
  <si>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</si>
  <si>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</si>
  <si>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</si>
  <si>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</si>
  <si>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</si>
  <si>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</si>
  <si>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</si>
  <si>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</si>
  <si>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</si>
  <si>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</si>
  <si>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</si>
  <si>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</si>
  <si>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</si>
  <si>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</si>
  <si>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</si>
  <si>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</si>
  <si>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</si>
  <si>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</si>
  <si>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</si>
  <si>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</si>
  <si>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</si>
  <si>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</si>
  <si>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</si>
  <si>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</si>
  <si>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</si>
  <si>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</si>
  <si>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</si>
  <si>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</si>
  <si>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</si>
  <si>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</si>
  <si>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</si>
  <si>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</si>
  <si>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</si>
  <si>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</si>
  <si>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</si>
  <si>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</si>
  <si>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</si>
  <si>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</si>
  <si>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</si>
  <si>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</si>
  <si>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</si>
  <si>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</si>
  <si>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</si>
  <si>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</si>
  <si>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</si>
  <si>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</si>
  <si>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</si>
  <si>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</si>
  <si>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</si>
  <si>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</si>
  <si>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</si>
  <si>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</si>
  <si>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</si>
  <si>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</si>
  <si>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</si>
  <si>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</si>
  <si>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</si>
  <si>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</si>
  <si>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</si>
  <si>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</si>
  <si>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</si>
  <si>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</si>
  <si>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</si>
  <si>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</si>
  <si>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</si>
  <si>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</si>
  <si>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</si>
  <si>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</si>
  <si>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</si>
  <si>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</si>
  <si>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</si>
  <si>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</si>
  <si>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</si>
  <si>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</si>
  <si>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</si>
  <si>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</si>
  <si>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</si>
  <si>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</si>
  <si>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</si>
  <si>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</si>
  <si>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</si>
  <si>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</si>
  <si>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</si>
  <si>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</si>
  <si>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</si>
  <si>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</si>
  <si>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</si>
  <si>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</si>
  <si>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</si>
  <si>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</si>
  <si>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</si>
  <si>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</si>
  <si>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</si>
  <si>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</si>
  <si>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</si>
  <si>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</si>
  <si>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</si>
  <si>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</si>
  <si>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</si>
  <si>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</si>
  <si>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</si>
  <si>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</si>
  <si>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</si>
  <si>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</si>
  <si>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</si>
  <si>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</si>
  <si>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</si>
  <si>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</si>
  <si>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</si>
  <si>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</si>
  <si>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</si>
  <si>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</si>
  <si>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</si>
  <si>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</si>
  <si>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</si>
  <si>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</si>
  <si>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</si>
  <si>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</si>
  <si>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</si>
  <si>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</si>
  <si>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</si>
  <si>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</si>
  <si>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</si>
  <si>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</si>
  <si>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</si>
  <si>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</si>
  <si>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</si>
  <si>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</si>
  <si>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</si>
  <si>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</si>
  <si>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</si>
  <si>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</si>
  <si>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</si>
  <si>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</si>
  <si>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</si>
  <si>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</si>
  <si>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</si>
  <si>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</si>
  <si>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</si>
  <si>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</si>
  <si>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</si>
  <si>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</si>
  <si>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</si>
  <si>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</si>
  <si>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</si>
  <si>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</si>
  <si>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</si>
  <si>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</si>
  <si>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</si>
  <si>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</si>
  <si>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</si>
  <si>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</si>
  <si>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</si>
  <si>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</si>
  <si>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</si>
  <si>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</si>
  <si>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</si>
  <si>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</si>
  <si>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</si>
  <si>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</si>
  <si>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</si>
  <si>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</si>
  <si>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</si>
  <si>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</si>
  <si>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</si>
  <si>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</si>
  <si>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</si>
  <si>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</si>
  <si>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</si>
  <si>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</si>
  <si>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</si>
  <si>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</si>
  <si>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</si>
  <si>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</si>
  <si>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</si>
  <si>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</si>
  <si>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</si>
  <si>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</si>
  <si>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</si>
  <si>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</si>
  <si>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</si>
  <si>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</si>
  <si>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</si>
  <si>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</si>
  <si>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</si>
  <si>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</si>
  <si>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</si>
  <si>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</si>
  <si>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</si>
  <si>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</si>
  <si>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</si>
  <si>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</si>
  <si>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</si>
  <si>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</si>
  <si>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</si>
  <si>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</si>
  <si>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</si>
  <si>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</si>
  <si>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</si>
  <si>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</si>
  <si>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</si>
  <si>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</si>
  <si>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</si>
  <si>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</si>
  <si>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</si>
  <si>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</si>
  <si>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</si>
  <si>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</si>
  <si>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</si>
  <si>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</si>
  <si>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</si>
  <si>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</si>
  <si>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</si>
  <si>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</si>
  <si>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</si>
  <si>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</si>
  <si>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</si>
  <si>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</si>
  <si>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</si>
  <si>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</si>
  <si>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</si>
  <si>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</si>
  <si>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</si>
  <si>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</si>
  <si>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</si>
  <si>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</si>
  <si>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</si>
  <si>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</si>
  <si>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</si>
  <si>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</si>
  <si>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</si>
  <si>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</si>
  <si>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</si>
  <si>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</si>
  <si>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</si>
  <si>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</si>
  <si>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</si>
  <si>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</si>
  <si>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</si>
  <si>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</si>
  <si>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</si>
  <si>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</si>
  <si>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</si>
  <si>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</si>
  <si>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</si>
  <si>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</si>
  <si>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</si>
  <si>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</si>
  <si>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</si>
  <si>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</si>
  <si>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</si>
  <si>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</si>
  <si>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</si>
  <si>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</si>
  <si>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</si>
  <si>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</si>
  <si>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</si>
  <si>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</si>
  <si>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</si>
  <si>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</si>
  <si>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</si>
  <si>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</si>
  <si>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</si>
  <si>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</si>
  <si>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</si>
  <si>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</si>
  <si>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</si>
  <si>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</si>
  <si>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</si>
  <si>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</si>
  <si>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</si>
  <si>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</si>
  <si>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</si>
  <si>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</si>
  <si>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</si>
  <si>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</si>
  <si>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</si>
  <si>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</si>
  <si>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</si>
  <si>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</si>
  <si>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</si>
  <si>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</si>
  <si>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</si>
  <si>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</si>
  <si>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</si>
  <si>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</si>
  <si>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</si>
  <si>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</si>
  <si>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</si>
  <si>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</si>
  <si>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</si>
  <si>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</si>
  <si>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</si>
  <si>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</si>
  <si>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</si>
  <si>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</si>
  <si>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</si>
  <si>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</si>
  <si>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</si>
  <si>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</si>
  <si>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</si>
  <si>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</si>
  <si>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</si>
  <si>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</si>
  <si>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</si>
  <si>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</si>
  <si>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</si>
  <si>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</si>
  <si>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</si>
  <si>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</si>
  <si>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</si>
  <si>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</si>
  <si>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</si>
  <si>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</si>
  <si>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</si>
  <si>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</si>
  <si>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</si>
  <si>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</si>
  <si>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</si>
  <si>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</si>
  <si>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</si>
  <si>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</si>
  <si>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</si>
  <si>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</si>
  <si>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</si>
  <si>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</si>
  <si>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</si>
  <si>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</si>
  <si>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</si>
  <si>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</si>
  <si>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</si>
  <si>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</si>
  <si>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</si>
  <si>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</si>
  <si>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</si>
  <si>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</si>
  <si>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</si>
  <si>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</si>
  <si>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</si>
  <si>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</si>
  <si>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</si>
  <si>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</si>
  <si>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</si>
  <si>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</si>
  <si>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</si>
  <si>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</si>
  <si>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</si>
  <si>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</si>
  <si>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</si>
  <si>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</si>
  <si>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</si>
  <si>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</si>
  <si>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</si>
  <si>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</si>
  <si>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</si>
  <si>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</si>
  <si>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</si>
  <si>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</si>
  <si>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</si>
  <si>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</si>
  <si>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</si>
  <si>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</si>
  <si>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</si>
  <si>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</si>
  <si>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</si>
  <si>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</si>
  <si>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</si>
  <si>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</si>
  <si>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</si>
  <si>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</si>
  <si>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</si>
  <si>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</si>
  <si>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</si>
  <si>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</si>
  <si>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</si>
  <si>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</si>
  <si>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</si>
  <si>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</si>
  <si>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</si>
  <si>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</si>
  <si>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</si>
  <si>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</si>
  <si>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</si>
  <si>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</si>
  <si>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</si>
  <si>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</si>
  <si>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</si>
  <si>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</si>
  <si>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</si>
  <si>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</si>
  <si>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</si>
  <si>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</si>
  <si>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</si>
  <si>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</si>
  <si>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</si>
  <si>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</si>
  <si>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</si>
  <si>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</si>
  <si>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</si>
  <si>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</si>
  <si>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</si>
  <si>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</si>
  <si>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</si>
  <si>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</si>
  <si>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</si>
  <si>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</si>
  <si>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</si>
  <si>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</si>
  <si>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</si>
  <si>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</si>
  <si>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</si>
  <si>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</si>
  <si>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</si>
  <si>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</si>
  <si>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</si>
  <si>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</si>
  <si>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</si>
  <si>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</si>
  <si>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</si>
  <si>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</si>
  <si>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</si>
  <si>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</si>
  <si>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</si>
  <si>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</si>
  <si>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</si>
  <si>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</si>
  <si>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</si>
  <si>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</si>
  <si>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</si>
  <si>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</si>
  <si>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</si>
  <si>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</si>
  <si>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</si>
  <si>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</si>
  <si>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</si>
  <si>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</si>
  <si>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</si>
  <si>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</si>
  <si>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</si>
  <si>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</si>
  <si>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</si>
  <si>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</si>
  <si>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</si>
  <si>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</si>
  <si>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</si>
  <si>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</si>
  <si>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</si>
  <si>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</si>
  <si>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</si>
  <si>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</si>
  <si>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</si>
  <si>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</si>
  <si>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</si>
  <si>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</si>
  <si>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</si>
  <si>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</si>
  <si>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</si>
  <si>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</si>
  <si>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</si>
  <si>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</si>
  <si>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</si>
  <si>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</si>
  <si>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</si>
  <si>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</si>
  <si>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</si>
  <si>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</si>
  <si>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</si>
  <si>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</si>
  <si>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</si>
  <si>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</si>
  <si>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</si>
  <si>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</si>
  <si>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</si>
  <si>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</si>
  <si>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</si>
  <si>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</si>
  <si>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</si>
  <si>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</si>
  <si>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</si>
  <si>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</si>
  <si>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</si>
  <si>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</si>
  <si>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</si>
  <si>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</si>
  <si>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</si>
  <si>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</si>
  <si>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</si>
  <si>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</si>
  <si>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</si>
  <si>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</si>
  <si>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</si>
  <si>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</si>
  <si>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</si>
  <si>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</si>
  <si>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</si>
  <si>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</si>
  <si>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</si>
  <si>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</si>
  <si>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</si>
  <si>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</si>
  <si>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</si>
  <si>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</si>
  <si>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</si>
  <si>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</si>
  <si>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</si>
  <si>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</si>
  <si>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</si>
  <si>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</si>
  <si>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</si>
  <si>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</si>
  <si>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</si>
  <si>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</si>
  <si>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</si>
  <si>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</si>
  <si>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</si>
  <si>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</si>
  <si>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</si>
  <si>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</si>
  <si>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</si>
  <si>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</si>
  <si>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</si>
  <si>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</si>
  <si>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</si>
  <si>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</si>
  <si>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</si>
  <si>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</si>
  <si>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</si>
  <si>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</si>
  <si>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</si>
  <si>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</si>
  <si>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</si>
  <si>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</si>
  <si>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</si>
  <si>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</si>
  <si>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</si>
  <si>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</si>
  <si>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</si>
  <si>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</si>
  <si>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</si>
  <si>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</si>
  <si>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</si>
  <si>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</si>
  <si>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</si>
  <si>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</si>
  <si>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</si>
  <si>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</si>
  <si>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</si>
  <si>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</si>
  <si>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</si>
  <si>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</si>
  <si>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</si>
  <si>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</si>
  <si>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</si>
  <si>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</si>
  <si>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</si>
  <si>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</si>
  <si>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</si>
  <si>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</si>
  <si>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</si>
  <si>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</si>
  <si>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</si>
  <si>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</si>
  <si>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</si>
  <si>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</si>
  <si>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</si>
  <si>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</si>
  <si>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</si>
  <si>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</si>
  <si>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</si>
  <si>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</si>
  <si>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</si>
  <si>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</si>
  <si>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</si>
  <si>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</si>
  <si>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</si>
  <si>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</si>
  <si>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</si>
  <si>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</si>
  <si>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</si>
  <si>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</si>
  <si>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</si>
  <si>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</si>
  <si>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</si>
  <si>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</si>
  <si>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</si>
  <si>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</si>
  <si>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</si>
  <si>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</si>
  <si>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</si>
  <si>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</si>
  <si>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</si>
  <si>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</si>
  <si>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</si>
  <si>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</si>
  <si>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</si>
  <si>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</si>
  <si>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</si>
  <si>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</si>
  <si>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</si>
  <si>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</si>
  <si>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</si>
  <si>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</si>
  <si>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</si>
  <si>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</si>
  <si>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</si>
  <si>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</si>
  <si>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</si>
  <si>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</si>
  <si>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</si>
  <si>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</si>
  <si>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</si>
  <si>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</si>
  <si>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</si>
  <si>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</si>
  <si>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</si>
  <si>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</si>
  <si>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</si>
  <si>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</si>
  <si>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</si>
  <si>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</si>
  <si>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</si>
  <si>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</si>
  <si>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</si>
  <si>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</si>
  <si>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</si>
  <si>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</si>
  <si>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</si>
  <si>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</si>
  <si>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</si>
  <si>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</si>
  <si>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</si>
  <si>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</si>
  <si>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</si>
  <si>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</si>
  <si>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</si>
  <si>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</si>
  <si>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</si>
  <si>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</si>
  <si>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</si>
  <si>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</si>
  <si>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</si>
  <si>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</si>
  <si>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</si>
  <si>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</si>
  <si>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</si>
  <si>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</si>
  <si>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</si>
  <si>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</si>
  <si>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</si>
  <si>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</si>
  <si>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</si>
  <si>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</si>
  <si>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</si>
  <si>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</si>
  <si>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</si>
  <si>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</si>
  <si>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</si>
  <si>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</si>
  <si>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</si>
  <si>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</si>
  <si>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</si>
  <si>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</si>
  <si>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</si>
  <si>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</si>
  <si>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</si>
  <si>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</si>
  <si>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</si>
  <si>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</si>
  <si>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</si>
  <si>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</si>
  <si>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</si>
  <si>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</si>
  <si>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</si>
  <si>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</si>
  <si>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</si>
  <si>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</si>
  <si>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</si>
  <si>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</si>
  <si>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</si>
  <si>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</si>
  <si>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</si>
  <si>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</si>
  <si>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</si>
  <si>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</si>
  <si>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</si>
  <si>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</si>
  <si>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</si>
  <si>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</si>
  <si>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</si>
  <si>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</si>
  <si>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</si>
  <si>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</si>
  <si>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</si>
  <si>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</si>
  <si>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</si>
  <si>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</si>
  <si>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</si>
  <si>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</si>
  <si>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</si>
  <si>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</si>
  <si>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</si>
  <si>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</si>
  <si>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</si>
  <si>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</si>
  <si>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</si>
  <si>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</si>
  <si>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</si>
  <si>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</si>
  <si>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</si>
  <si>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</si>
  <si>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</si>
  <si>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</si>
  <si>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</si>
  <si>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</si>
  <si>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</si>
  <si>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</si>
  <si>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</si>
  <si>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</si>
  <si>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</si>
  <si>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</si>
  <si>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</si>
  <si>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</si>
  <si>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</si>
  <si>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</si>
  <si>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</si>
  <si>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</si>
  <si>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</si>
  <si>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</si>
  <si>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</si>
  <si>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</si>
  <si>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</si>
  <si>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</si>
  <si>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</si>
  <si>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</si>
  <si>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</si>
  <si>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</si>
  <si>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</si>
  <si>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</si>
  <si>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</si>
  <si>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</si>
  <si>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</si>
  <si>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</si>
  <si>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</si>
  <si>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</si>
  <si>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</si>
  <si>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</si>
  <si>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</si>
  <si>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</si>
  <si>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</si>
  <si>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</si>
  <si>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</si>
  <si>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</si>
  <si>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</si>
  <si>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</si>
  <si>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</si>
  <si>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</si>
  <si>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</si>
  <si>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</si>
  <si>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</si>
  <si>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</si>
  <si>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</si>
  <si>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</si>
  <si>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</si>
  <si>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</si>
  <si>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</si>
  <si>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</si>
  <si>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</si>
  <si>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</si>
  <si>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</si>
  <si>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</si>
  <si>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</si>
  <si>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</si>
  <si>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</si>
  <si>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</si>
  <si>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</si>
  <si>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</si>
  <si>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</si>
  <si>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</si>
  <si>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</si>
  <si>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</si>
  <si>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</si>
  <si>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</si>
  <si>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</si>
  <si>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</si>
  <si>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</si>
  <si>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</si>
  <si>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</si>
  <si>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</si>
  <si>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</si>
  <si>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</si>
  <si>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</si>
  <si>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</si>
  <si>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</si>
  <si>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</si>
  <si>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</si>
  <si>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</si>
  <si>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</si>
  <si>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</si>
  <si>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</si>
  <si>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</si>
  <si>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</si>
  <si>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</si>
  <si>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</si>
  <si>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</si>
  <si>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</si>
  <si>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</si>
  <si>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</si>
  <si>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</si>
  <si>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</si>
  <si>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</si>
  <si>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</si>
  <si>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</si>
  <si>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</si>
  <si>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</si>
  <si>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</si>
  <si>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</si>
  <si>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</si>
  <si>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</si>
  <si>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</si>
  <si>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</si>
  <si>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</si>
  <si>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</si>
  <si>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</si>
  <si>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</si>
  <si>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</si>
  <si>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</si>
  <si>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</si>
  <si>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</si>
  <si>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</si>
  <si>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</si>
  <si>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</si>
  <si>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</si>
  <si>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</si>
  <si>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</si>
  <si>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</si>
  <si>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</si>
  <si>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</si>
  <si>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</si>
  <si>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</si>
  <si>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</si>
  <si>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</si>
  <si>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</si>
  <si>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</si>
  <si>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</si>
  <si>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</si>
  <si>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</si>
  <si>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</si>
  <si>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</si>
  <si>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</si>
  <si>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</si>
  <si>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</si>
  <si>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</si>
  <si>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</si>
  <si>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</si>
  <si>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</si>
  <si>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</si>
  <si>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</si>
  <si>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</si>
  <si>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</si>
  <si>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</si>
  <si>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</si>
  <si>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</si>
  <si>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</si>
  <si>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</si>
  <si>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</si>
  <si>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</si>
  <si>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</si>
  <si>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</si>
  <si>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</si>
  <si>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</si>
  <si>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</si>
  <si>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</si>
  <si>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</si>
  <si>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</si>
  <si>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</si>
  <si>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</si>
  <si>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</si>
  <si>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</si>
  <si>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</si>
  <si>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</si>
  <si>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</si>
  <si>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</si>
  <si>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</si>
  <si>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</si>
  <si>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</si>
  <si>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</si>
  <si>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</si>
  <si>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</si>
  <si>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</si>
  <si>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</si>
  <si>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</si>
  <si>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</si>
  <si>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</si>
  <si>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</si>
  <si>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</si>
  <si>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</si>
  <si>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</si>
  <si>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</si>
  <si>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</si>
  <si>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</si>
  <si>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</si>
  <si>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</si>
  <si>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</si>
  <si>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</si>
  <si>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</si>
  <si>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</si>
  <si>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</si>
  <si>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</si>
  <si>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</si>
  <si>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</si>
  <si>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</si>
  <si>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</si>
  <si>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</si>
  <si>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</si>
  <si>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</si>
  <si>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</si>
  <si>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</si>
  <si>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</si>
  <si>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</si>
  <si>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</si>
  <si>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</si>
  <si>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</si>
  <si>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</si>
  <si>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</si>
  <si>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</si>
  <si>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</si>
  <si>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</si>
  <si>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</si>
  <si>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</si>
  <si>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</si>
  <si>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</si>
  <si>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</si>
  <si>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</si>
  <si>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</si>
  <si>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</si>
  <si>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</si>
  <si>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</si>
  <si>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</si>
  <si>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</si>
  <si>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</si>
  <si>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</si>
  <si>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</si>
  <si>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</si>
  <si>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</si>
  <si>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</si>
  <si>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</si>
  <si>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</si>
  <si>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</si>
  <si>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</si>
  <si>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</si>
  <si>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</si>
  <si>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</si>
  <si>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</si>
  <si>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</si>
  <si>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</si>
  <si>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</si>
  <si>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</si>
  <si>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</si>
  <si>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</si>
  <si>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</si>
  <si>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</si>
  <si>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</si>
  <si>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</si>
  <si>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</si>
  <si>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</si>
  <si>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</si>
  <si>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</si>
  <si>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</si>
  <si>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</si>
  <si>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</si>
  <si>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</si>
  <si>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</si>
  <si>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</si>
  <si>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</si>
  <si>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</si>
  <si>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</si>
  <si>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</si>
  <si>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</si>
  <si>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</si>
  <si>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</si>
  <si>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</si>
  <si>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</si>
  <si>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</si>
  <si>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</si>
  <si>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</si>
  <si>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</si>
  <si>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</si>
  <si>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</si>
  <si>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</si>
  <si>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</si>
  <si>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</si>
  <si>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</si>
  <si>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</si>
  <si>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</si>
  <si>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</si>
  <si>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</si>
  <si>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</si>
  <si>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</si>
  <si>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</si>
  <si>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</si>
  <si>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</si>
  <si>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</si>
  <si>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</si>
  <si>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</si>
  <si>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</si>
  <si>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</si>
  <si>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</si>
  <si>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</si>
  <si>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</si>
  <si>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</si>
  <si>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</si>
  <si>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</si>
  <si>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</si>
  <si>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</si>
  <si>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</si>
  <si>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</si>
  <si>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</si>
  <si>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</si>
  <si>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</si>
  <si>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</si>
  <si>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</si>
  <si>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</si>
  <si>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</si>
  <si>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</si>
  <si>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</si>
  <si>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</si>
  <si>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</si>
  <si>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</si>
  <si>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</si>
  <si>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</si>
  <si>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</si>
  <si>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</si>
  <si>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</si>
  <si>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</si>
  <si>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</si>
  <si>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</si>
  <si>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</si>
  <si>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</si>
  <si>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</si>
  <si>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</si>
  <si>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</si>
  <si>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</si>
  <si>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</si>
  <si>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</si>
  <si>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</si>
  <si>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</si>
  <si>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</si>
  <si>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</si>
  <si>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</si>
  <si>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</si>
  <si>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</si>
  <si>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</si>
  <si>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</si>
  <si>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</si>
  <si>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</si>
  <si>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</si>
  <si>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</si>
  <si>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</si>
  <si>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</si>
  <si>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</si>
  <si>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</si>
  <si>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</si>
  <si>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</si>
  <si>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</si>
  <si>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</si>
  <si>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</si>
  <si>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</si>
  <si>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</si>
  <si>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</si>
  <si>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</si>
  <si>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</si>
  <si>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</si>
  <si>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</si>
  <si>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</si>
  <si>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</si>
  <si>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</si>
  <si>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</si>
  <si>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</si>
  <si>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</si>
  <si>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</si>
  <si>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</si>
  <si>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</si>
  <si>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</si>
  <si>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</si>
  <si>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</si>
  <si>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</si>
  <si>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</si>
  <si>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</si>
  <si>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</si>
  <si>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</si>
  <si>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</si>
  <si>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</si>
  <si>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</si>
  <si>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</si>
  <si>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</si>
  <si>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</si>
  <si>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</si>
  <si>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</si>
  <si>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</si>
  <si>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</si>
  <si>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</si>
  <si>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</si>
  <si>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</si>
  <si>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</si>
  <si>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</si>
  <si>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</si>
  <si>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</si>
  <si>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</si>
  <si>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</si>
  <si>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</si>
  <si>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</si>
  <si>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</si>
  <si>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</si>
  <si>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</si>
  <si>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</si>
  <si>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</si>
  <si>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</si>
  <si>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</si>
  <si>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</si>
  <si>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</si>
  <si>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</si>
  <si>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</si>
  <si>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</si>
  <si>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</si>
  <si>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</si>
  <si>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</si>
  <si>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</si>
  <si>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</si>
  <si>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</si>
  <si>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</si>
  <si>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</si>
  <si>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</si>
  <si>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</si>
  <si>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</si>
  <si>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</si>
  <si>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</si>
  <si>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</si>
  <si>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</si>
  <si>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</si>
  <si>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</si>
  <si>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</si>
  <si>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</si>
  <si>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</si>
  <si>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</si>
  <si>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</si>
  <si>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</si>
  <si>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</si>
  <si>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</si>
  <si>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</si>
  <si>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</si>
  <si>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</si>
  <si>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</si>
  <si>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</si>
  <si>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</si>
  <si>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</si>
  <si>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</si>
  <si>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</si>
  <si>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</si>
  <si>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</si>
  <si>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</si>
  <si>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</si>
  <si>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</si>
  <si>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</si>
  <si>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</si>
  <si>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</si>
  <si>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</si>
  <si>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</si>
  <si>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</si>
  <si>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</si>
  <si>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</si>
  <si>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</si>
  <si>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</si>
  <si>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</si>
  <si>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</si>
  <si>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</si>
  <si>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</si>
  <si>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</si>
  <si>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</si>
  <si>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</si>
  <si>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</si>
  <si>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</si>
  <si>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</si>
  <si>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</si>
  <si>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</si>
  <si>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</si>
  <si>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</si>
  <si>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</si>
  <si>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</si>
  <si>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</si>
  <si>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</si>
  <si>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</si>
  <si>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</si>
  <si>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</si>
  <si>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</si>
  <si>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</si>
  <si>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</si>
  <si>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</si>
  <si>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</si>
  <si>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</si>
  <si>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</si>
  <si>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</si>
  <si>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</si>
  <si>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</si>
  <si>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</si>
  <si>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</si>
  <si>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</si>
  <si>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</si>
  <si>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</si>
  <si>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</si>
  <si>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</si>
  <si>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</si>
  <si>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</si>
  <si>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</si>
  <si>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</si>
  <si>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</si>
  <si>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</si>
  <si>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</si>
  <si>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</si>
  <si>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</si>
  <si>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</si>
  <si>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</si>
  <si>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</si>
  <si>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</si>
  <si>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</si>
  <si>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</si>
  <si>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</si>
  <si>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</si>
  <si>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</si>
  <si>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</si>
  <si>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</si>
  <si>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</si>
  <si>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</si>
  <si>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</si>
  <si>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</si>
  <si>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</si>
  <si>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</si>
  <si>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</si>
  <si>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</si>
  <si>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</si>
  <si>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</si>
  <si>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</si>
  <si>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</si>
  <si>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</si>
  <si>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</si>
  <si>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</si>
  <si>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</si>
  <si>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</si>
  <si>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</si>
  <si>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</si>
  <si>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</si>
  <si>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</si>
  <si>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</si>
  <si>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</si>
  <si>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</si>
  <si>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</si>
  <si>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</si>
  <si>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</si>
  <si>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</si>
  <si>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</si>
  <si>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</si>
  <si>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</si>
  <si>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</si>
  <si>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</si>
  <si>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</si>
  <si>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</si>
  <si>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</si>
  <si>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</si>
  <si>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</si>
  <si>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</si>
  <si>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</si>
  <si>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</si>
  <si>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</si>
  <si>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</si>
  <si>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</si>
  <si>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</si>
  <si>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</si>
  <si>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</si>
  <si>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</si>
  <si>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</si>
  <si>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</si>
  <si>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</si>
  <si>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</si>
  <si>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</si>
  <si>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</si>
  <si>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</si>
  <si>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</si>
  <si>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</si>
  <si>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</si>
  <si>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</si>
  <si>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</si>
  <si>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</si>
  <si>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</si>
  <si>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</si>
  <si>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</si>
  <si>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</si>
  <si>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</si>
  <si>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</si>
  <si>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</si>
  <si>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</si>
  <si>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</si>
  <si>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</si>
  <si>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</si>
  <si>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</si>
  <si>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</si>
  <si>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</si>
  <si>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</si>
  <si>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</si>
  <si>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</si>
  <si>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</si>
  <si>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</si>
  <si>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</si>
  <si>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</si>
  <si>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</si>
  <si>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</si>
  <si>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</si>
  <si>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</si>
  <si>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</si>
  <si>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</si>
  <si>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</si>
  <si>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</si>
  <si>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</si>
  <si>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</si>
  <si>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</si>
  <si>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</si>
  <si>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</si>
  <si>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</si>
  <si>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</si>
  <si>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</si>
  <si>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</si>
  <si>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</si>
  <si>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</si>
  <si>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</si>
  <si>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</si>
  <si>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</si>
  <si>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</si>
  <si>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</si>
  <si>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</si>
  <si>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</si>
  <si>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</si>
  <si>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</si>
  <si>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</si>
  <si>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</si>
  <si>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</si>
  <si>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</si>
  <si>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</si>
  <si>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</si>
  <si>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</si>
  <si>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</si>
  <si>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</si>
  <si>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</si>
  <si>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</si>
  <si>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</si>
  <si>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</si>
  <si>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</si>
  <si>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</si>
  <si>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</si>
  <si>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</si>
  <si>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</si>
  <si>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</si>
  <si>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</si>
  <si>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</si>
  <si>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</si>
  <si>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</si>
  <si>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</si>
  <si>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</si>
  <si>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</si>
  <si>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</si>
  <si>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</si>
  <si>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</si>
  <si>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</si>
  <si>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</si>
  <si>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</si>
  <si>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</si>
  <si>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</si>
  <si>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</si>
  <si>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</si>
  <si>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</si>
  <si>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</si>
  <si>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</si>
  <si>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</si>
  <si>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</si>
  <si>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</si>
  <si>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</si>
  <si>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</si>
  <si>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</si>
  <si>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</si>
  <si>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</si>
  <si>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</si>
  <si>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</si>
  <si>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</si>
  <si>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</si>
  <si>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</si>
  <si>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</si>
  <si>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</si>
  <si>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</si>
  <si>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</si>
  <si>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</si>
  <si>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</si>
  <si>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</si>
  <si>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</si>
  <si>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</si>
  <si>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</si>
  <si>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</si>
  <si>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</si>
  <si>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</si>
  <si>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</si>
  <si>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</si>
  <si>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</si>
  <si>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</si>
  <si>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</si>
  <si>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</si>
  <si>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</si>
  <si>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</si>
  <si>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</si>
  <si>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</si>
  <si>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</si>
  <si>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</si>
  <si>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</si>
  <si>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</si>
  <si>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</si>
  <si>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</si>
  <si>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</si>
  <si>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</si>
  <si>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</si>
  <si>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</si>
  <si>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</si>
  <si>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</si>
  <si>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</si>
  <si>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</si>
  <si>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</si>
  <si>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</si>
  <si>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</si>
  <si>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</si>
  <si>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</si>
  <si>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</si>
  <si>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</si>
  <si>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</si>
  <si>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</si>
  <si>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</si>
  <si>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</si>
  <si>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</si>
  <si>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</si>
  <si>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</si>
  <si>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</si>
  <si>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</si>
  <si>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</si>
  <si>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</si>
  <si>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</si>
  <si>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</si>
  <si>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</si>
  <si>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</si>
  <si>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</si>
  <si>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</si>
  <si>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</si>
  <si>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</si>
  <si>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</si>
  <si>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</si>
  <si>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</si>
  <si>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</si>
  <si>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</si>
  <si>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</si>
  <si>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</si>
  <si>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</si>
  <si>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</si>
  <si>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</si>
  <si>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</si>
  <si>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</si>
  <si>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</si>
  <si>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</si>
  <si>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</si>
  <si>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</si>
  <si>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</si>
  <si>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</si>
  <si>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</si>
  <si>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</si>
  <si>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</si>
  <si>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</si>
  <si>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</si>
  <si>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</si>
  <si>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</si>
  <si>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</si>
  <si>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</si>
  <si>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</si>
  <si>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</si>
  <si>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</si>
  <si>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</si>
  <si>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</si>
  <si>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</si>
  <si>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</si>
  <si>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</si>
  <si>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</si>
  <si>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</si>
  <si>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</si>
  <si>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</si>
  <si>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</si>
  <si>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</si>
  <si>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</si>
  <si>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</si>
  <si>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</si>
  <si>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</si>
  <si>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</si>
  <si>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</si>
  <si>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</si>
  <si>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</si>
  <si>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</si>
  <si>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</si>
  <si>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</si>
  <si>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</si>
  <si>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</si>
  <si>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</si>
  <si>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</si>
  <si>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</si>
  <si>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</si>
  <si>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</si>
  <si>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</si>
  <si>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</si>
  <si>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</si>
  <si>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</si>
  <si>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</si>
  <si>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</si>
  <si>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</si>
  <si>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</si>
  <si>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</si>
  <si>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</si>
  <si>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</si>
  <si>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</si>
  <si>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</si>
  <si>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</si>
  <si>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</si>
  <si>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</si>
  <si>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</si>
  <si>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</si>
  <si>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</si>
  <si>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</si>
  <si>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</si>
  <si>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</si>
  <si>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</si>
  <si>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</si>
  <si>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</si>
  <si>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</si>
  <si>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</si>
  <si>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</si>
  <si>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</si>
  <si>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</si>
  <si>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</si>
  <si>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</si>
  <si>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</si>
  <si>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</si>
  <si>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</si>
  <si>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</si>
  <si>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</si>
  <si>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</si>
  <si>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</si>
  <si>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</si>
  <si>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</si>
  <si>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</si>
  <si>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</si>
  <si>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</si>
  <si>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</si>
  <si>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</si>
  <si>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</si>
  <si>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</si>
  <si>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</si>
  <si>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</si>
  <si>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</si>
  <si>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</si>
  <si>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</si>
  <si>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</si>
  <si>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</si>
  <si>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</si>
  <si>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</si>
  <si>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</si>
  <si>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</si>
  <si>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</si>
  <si>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</si>
  <si>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</si>
  <si>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</si>
  <si>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</si>
  <si>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</si>
  <si>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</si>
  <si>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</si>
  <si>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</si>
  <si>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</si>
  <si>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</si>
  <si>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</si>
  <si>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</si>
  <si>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</si>
  <si>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</si>
  <si>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</si>
  <si>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</si>
  <si>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</si>
  <si>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</si>
  <si>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</si>
  <si>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</si>
  <si>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</si>
  <si>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</si>
  <si>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</si>
  <si>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</si>
  <si>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</si>
  <si>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</si>
  <si>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</si>
  <si>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</si>
  <si>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</si>
  <si>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</si>
  <si>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</si>
  <si>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</si>
  <si>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</si>
  <si>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</si>
  <si>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</si>
  <si>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</si>
  <si>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</si>
  <si>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</si>
  <si>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</si>
  <si>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</si>
  <si>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</si>
  <si>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</si>
  <si>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</si>
  <si>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</si>
  <si>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</si>
  <si>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</si>
  <si>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</si>
  <si>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</si>
  <si>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</si>
  <si>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</si>
  <si>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</si>
  <si>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</si>
  <si>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</si>
  <si>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</si>
  <si>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</si>
  <si>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</si>
  <si>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</si>
  <si>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</si>
  <si>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</si>
  <si>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</si>
  <si>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</si>
  <si>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</si>
  <si>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</si>
  <si>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</si>
  <si>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</si>
  <si>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</si>
  <si>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</si>
  <si>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</si>
  <si>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</si>
  <si>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</si>
  <si>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</si>
  <si>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</si>
  <si>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</si>
  <si>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</si>
  <si>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</si>
  <si>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</si>
  <si>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</si>
  <si>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</si>
  <si>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</si>
  <si>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</si>
  <si>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</si>
  <si>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</si>
  <si>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</si>
  <si>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</si>
  <si>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</si>
  <si>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</si>
  <si>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</si>
  <si>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</si>
  <si>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</si>
  <si>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</si>
  <si>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</si>
  <si>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</si>
  <si>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</si>
  <si>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</si>
  <si>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</si>
  <si>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</si>
  <si>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</si>
  <si>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</si>
  <si>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</si>
  <si>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</si>
  <si>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</si>
  <si>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</si>
  <si>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</si>
  <si>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</si>
  <si>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</si>
  <si>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</si>
  <si>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</si>
  <si>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</si>
  <si>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</si>
  <si>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</si>
  <si>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</si>
  <si>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</si>
  <si>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</si>
  <si>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</si>
  <si>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</si>
  <si>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</si>
  <si>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</si>
  <si>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</si>
  <si>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</si>
  <si>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</si>
  <si>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</si>
  <si>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</si>
  <si>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</si>
  <si>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</si>
  <si>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</si>
  <si>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</si>
  <si>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</si>
  <si>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</si>
  <si>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</si>
  <si>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</si>
  <si>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</si>
  <si>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</si>
  <si>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</si>
  <si>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</si>
  <si>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</si>
  <si>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</si>
  <si>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</si>
  <si>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</si>
  <si>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</si>
  <si>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</si>
  <si>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</si>
  <si>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</si>
  <si>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</si>
  <si>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</si>
  <si>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</si>
  <si>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</si>
  <si>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</si>
  <si>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</si>
  <si>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</si>
  <si>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</si>
  <si>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</si>
  <si>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</si>
  <si>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</si>
  <si>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</si>
  <si>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</si>
  <si>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</si>
  <si>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</si>
  <si>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</si>
  <si>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</si>
  <si>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</si>
  <si>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</si>
  <si>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</si>
  <si>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</si>
  <si>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</si>
  <si>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</si>
  <si>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</si>
  <si>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</si>
  <si>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</si>
  <si>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</si>
  <si>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</si>
  <si>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</si>
  <si>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</si>
  <si>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</si>
  <si>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</si>
  <si>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</si>
  <si>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</si>
  <si>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</si>
  <si>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</si>
  <si>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</si>
  <si>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</si>
  <si>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</si>
  <si>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</si>
  <si>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</si>
  <si>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</si>
  <si>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</si>
  <si>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</si>
  <si>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</si>
  <si>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</si>
  <si>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</si>
  <si>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</si>
  <si>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</si>
  <si>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</si>
  <si>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</si>
  <si>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</si>
  <si>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</si>
  <si>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</si>
  <si>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</si>
  <si>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</si>
  <si>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</si>
  <si>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</si>
  <si>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</si>
  <si>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</si>
  <si>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</si>
  <si>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</si>
  <si>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</si>
  <si>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</si>
  <si>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</si>
  <si>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</si>
  <si>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</si>
  <si>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</si>
  <si>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</si>
  <si>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</si>
  <si>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</si>
  <si>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</si>
  <si>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</si>
  <si>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</si>
  <si>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</si>
  <si>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</si>
  <si>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</si>
  <si>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</si>
  <si>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</si>
  <si>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</si>
  <si>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</si>
  <si>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</si>
  <si>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</si>
  <si>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</si>
  <si>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</si>
  <si>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</si>
  <si>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</si>
  <si>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</si>
  <si>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</si>
  <si>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</si>
  <si>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</si>
  <si>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</si>
  <si>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</si>
  <si>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</si>
  <si>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</si>
  <si>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</si>
  <si>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</si>
  <si>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</si>
  <si>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</si>
  <si>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</si>
  <si>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</si>
  <si>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</si>
  <si>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</si>
  <si>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</si>
  <si>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</si>
  <si>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</si>
  <si>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</si>
  <si>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</si>
  <si>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</si>
  <si>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</si>
  <si>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</si>
  <si>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</si>
  <si>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</si>
  <si>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</si>
  <si>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</si>
  <si>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</si>
  <si>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</si>
  <si>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</si>
  <si>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</si>
  <si>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</si>
  <si>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</si>
  <si>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</si>
  <si>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</si>
  <si>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</si>
  <si>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</si>
  <si>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</si>
  <si>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</si>
  <si>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</si>
  <si>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</si>
  <si>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</si>
  <si>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</si>
  <si>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</si>
  <si>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</si>
  <si>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</si>
  <si>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</si>
  <si>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</si>
  <si>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</si>
  <si>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</si>
  <si>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</si>
  <si>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</si>
  <si>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</si>
  <si>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</si>
  <si>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</si>
  <si>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</si>
  <si>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</si>
  <si>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</si>
  <si>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</si>
  <si>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</si>
  <si>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</si>
  <si>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</si>
  <si>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</si>
  <si>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</si>
  <si>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</si>
  <si>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</si>
  <si>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</si>
  <si>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</si>
  <si>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</si>
  <si>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</si>
  <si>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</si>
  <si>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</si>
  <si>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</si>
  <si>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</si>
  <si>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</si>
  <si>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</si>
  <si>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</si>
  <si>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</si>
  <si>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</si>
  <si>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</si>
  <si>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</si>
  <si>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</si>
  <si>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</si>
  <si>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</si>
  <si>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</si>
  <si>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</si>
  <si>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</si>
  <si>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</si>
  <si>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</si>
  <si>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</si>
  <si>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</si>
  <si>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</si>
  <si>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</si>
  <si>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</si>
  <si>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</si>
  <si>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</si>
  <si>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</si>
  <si>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</si>
  <si>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</si>
  <si>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</si>
  <si>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</si>
  <si>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</si>
  <si>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</si>
  <si>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</si>
  <si>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</si>
  <si>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</si>
  <si>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</si>
  <si>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</si>
  <si>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</si>
  <si>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</si>
  <si>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</si>
  <si>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</si>
  <si>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</si>
  <si>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</si>
  <si>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</si>
  <si>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</si>
  <si>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</si>
  <si>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</si>
  <si>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</si>
  <si>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</si>
  <si>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</si>
  <si>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</si>
  <si>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</si>
  <si>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</si>
  <si>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</si>
  <si>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</si>
  <si>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</si>
  <si>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</si>
  <si>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</si>
  <si>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</si>
  <si>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</si>
  <si>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</si>
  <si>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</si>
  <si>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</si>
  <si>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</si>
  <si>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</si>
  <si>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</si>
  <si>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</si>
  <si>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</si>
  <si>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</si>
  <si>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</si>
  <si>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</si>
  <si>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</si>
  <si>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</si>
  <si>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</si>
  <si>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</si>
  <si>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</si>
  <si>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</si>
  <si>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</si>
  <si>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</si>
  <si>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</si>
  <si>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</si>
  <si>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</si>
  <si>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</si>
  <si>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</si>
  <si>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</si>
  <si>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</si>
  <si>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</si>
  <si>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</si>
  <si>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</si>
  <si>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</si>
  <si>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</si>
  <si>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</si>
  <si>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</si>
  <si>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</si>
  <si>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</si>
  <si>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</si>
  <si>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</si>
  <si>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</si>
  <si>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</si>
  <si>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</si>
  <si>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</si>
  <si>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</si>
  <si>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</si>
  <si>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</si>
  <si>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</si>
  <si>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</si>
  <si>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</si>
  <si>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</si>
  <si>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</si>
  <si>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</si>
  <si>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</si>
  <si>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</si>
  <si>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</si>
  <si>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</si>
  <si>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</si>
  <si>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</si>
  <si>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</si>
  <si>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</si>
  <si>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</si>
  <si>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</si>
  <si>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</si>
  <si>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</si>
  <si>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</si>
  <si>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</si>
  <si>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</si>
  <si>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</si>
  <si>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</si>
  <si>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</si>
  <si>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</si>
  <si>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</si>
  <si>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</si>
  <si>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</si>
  <si>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</si>
  <si>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</si>
  <si>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</si>
  <si>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</si>
  <si>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</si>
  <si>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</si>
  <si>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</si>
  <si>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</si>
  <si>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</si>
  <si>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</si>
  <si>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</si>
  <si>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</si>
  <si>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</si>
  <si>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</si>
  <si>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</si>
  <si>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</si>
  <si>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</si>
  <si>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</si>
  <si>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</si>
  <si>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</si>
  <si>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</si>
  <si>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</si>
  <si>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</si>
  <si>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</si>
  <si>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</si>
  <si>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</si>
  <si>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</si>
  <si>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</si>
  <si>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</si>
  <si>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</si>
  <si>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</si>
  <si>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</si>
  <si>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</si>
  <si>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</si>
  <si>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</si>
  <si>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</si>
  <si>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</si>
  <si>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</si>
  <si>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</si>
  <si>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</si>
  <si>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</si>
  <si>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</si>
  <si>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</si>
  <si>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</si>
  <si>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</si>
  <si>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</si>
  <si>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</si>
  <si>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</si>
  <si>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</si>
  <si>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</si>
  <si>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</si>
  <si>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</si>
  <si>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</si>
  <si>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</si>
  <si>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</si>
  <si>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</si>
  <si>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</si>
  <si>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</si>
  <si>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</si>
  <si>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</si>
  <si>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</si>
  <si>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</si>
  <si>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</si>
  <si>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</si>
  <si>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</si>
  <si>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</si>
  <si>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</si>
  <si>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</si>
  <si>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</si>
  <si>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</si>
  <si>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</si>
  <si>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</si>
  <si>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</si>
  <si>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</si>
  <si>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</si>
  <si>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</si>
  <si>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</si>
  <si>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</si>
  <si>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</si>
  <si>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</si>
  <si>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</si>
  <si>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</si>
  <si>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</si>
  <si>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</si>
  <si>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</si>
  <si>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</si>
  <si>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</si>
  <si>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</si>
  <si>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</si>
  <si>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</si>
  <si>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</si>
  <si>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</si>
  <si>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</si>
  <si>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</si>
  <si>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</si>
  <si>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</si>
  <si>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</si>
  <si>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</si>
  <si>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</si>
  <si>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</si>
  <si>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</si>
  <si>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</si>
  <si>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</si>
  <si>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</si>
  <si>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</si>
  <si>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</si>
  <si>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</si>
  <si>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</si>
  <si>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</si>
  <si>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</si>
  <si>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</si>
  <si>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</si>
  <si>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</si>
  <si>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</si>
  <si>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</si>
  <si>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</si>
  <si>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</si>
  <si>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</si>
  <si>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</si>
  <si>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</si>
  <si>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</si>
  <si>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</si>
  <si>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</si>
  <si>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</si>
  <si>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</si>
  <si>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</si>
  <si>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</si>
  <si>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</si>
  <si>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</si>
  <si>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</si>
  <si>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</si>
  <si>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</si>
  <si>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</si>
  <si>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</si>
  <si>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</si>
  <si>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</si>
  <si>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</si>
  <si>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</si>
  <si>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</si>
  <si>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</si>
  <si>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</si>
  <si>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</si>
  <si>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</si>
  <si>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</si>
  <si>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</si>
  <si>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</si>
  <si>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</si>
  <si>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</si>
  <si>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</si>
  <si>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</si>
  <si>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</si>
  <si>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</si>
  <si>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</si>
  <si>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</si>
  <si>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</si>
  <si>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</si>
  <si>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</si>
  <si>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</si>
  <si>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</si>
  <si>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</si>
  <si>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</si>
  <si>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</si>
  <si>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</si>
  <si>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</si>
  <si>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</si>
  <si>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</si>
  <si>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</si>
  <si>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</si>
  <si>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</si>
  <si>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</si>
  <si>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</si>
  <si>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</si>
  <si>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</si>
  <si>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</si>
  <si>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</si>
  <si>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</si>
  <si>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</si>
  <si>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</si>
  <si>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</si>
  <si>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</si>
  <si>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</si>
  <si>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</si>
  <si>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</si>
  <si>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</si>
  <si>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</si>
  <si>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</si>
  <si>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</si>
  <si>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</si>
  <si>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</si>
  <si>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</si>
  <si>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</si>
  <si>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</si>
  <si>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</si>
  <si>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</si>
  <si>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</si>
  <si>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</si>
  <si>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</si>
  <si>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</si>
  <si>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</si>
  <si>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</si>
  <si>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</si>
  <si>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</si>
  <si>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</si>
  <si>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</si>
  <si>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</si>
  <si>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</si>
  <si>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</si>
  <si>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</si>
  <si>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</si>
  <si>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</si>
  <si>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</si>
  <si>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</si>
  <si>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</si>
  <si>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</si>
  <si>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</si>
  <si>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</si>
  <si>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</si>
  <si>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</si>
  <si>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</si>
  <si>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</si>
  <si>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</si>
  <si>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</si>
  <si>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</si>
  <si>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</si>
  <si>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</si>
  <si>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</si>
  <si>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</si>
  <si>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</si>
  <si>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</si>
  <si>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</si>
  <si>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</si>
  <si>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</si>
  <si>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</si>
  <si>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</si>
  <si>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</si>
  <si>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</si>
  <si>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</si>
  <si>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</si>
  <si>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</si>
  <si>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</si>
  <si>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</si>
  <si>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</si>
  <si>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</si>
  <si>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</si>
  <si>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</si>
  <si>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</si>
  <si>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</si>
  <si>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</si>
  <si>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</si>
  <si>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</si>
  <si>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</si>
  <si>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</si>
  <si>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</si>
  <si>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</si>
  <si>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</si>
  <si>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</si>
  <si>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</si>
  <si>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</si>
  <si>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</si>
  <si>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</si>
  <si>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</si>
  <si>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</si>
  <si>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</si>
  <si>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</si>
  <si>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</si>
  <si>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</si>
  <si>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</si>
  <si>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</si>
  <si>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</si>
  <si>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</si>
  <si>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</si>
  <si>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</si>
  <si>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</si>
  <si>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</si>
  <si>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</si>
  <si>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</si>
  <si>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</si>
  <si>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</si>
  <si>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</si>
  <si>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</si>
  <si>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</si>
  <si>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</si>
  <si>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</si>
  <si>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</si>
  <si>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</si>
  <si>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</si>
  <si>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</si>
  <si>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</si>
  <si>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</si>
  <si>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</si>
  <si>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</si>
  <si>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</si>
  <si>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</si>
  <si>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</si>
  <si>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</si>
  <si>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</si>
  <si>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</si>
  <si>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</si>
  <si>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</si>
  <si>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</si>
  <si>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</si>
  <si>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</si>
  <si>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</si>
  <si>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</si>
  <si>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</si>
  <si>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</si>
  <si>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</si>
  <si>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</si>
  <si>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</si>
  <si>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</si>
  <si>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</si>
  <si>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</si>
  <si>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</si>
  <si>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</si>
  <si>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</si>
  <si>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</si>
  <si>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</si>
  <si>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</si>
  <si>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</si>
  <si>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</si>
  <si>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</si>
  <si>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</si>
  <si>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</si>
  <si>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</si>
  <si>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</si>
  <si>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</si>
  <si>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</si>
  <si>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</si>
  <si>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</si>
  <si>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</si>
  <si>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</si>
  <si>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</si>
  <si>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</si>
  <si>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</si>
  <si>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</si>
  <si>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</si>
  <si>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</si>
  <si>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</si>
  <si>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</si>
  <si>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</si>
  <si>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</si>
  <si>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</si>
  <si>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</si>
  <si>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</si>
  <si>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</si>
  <si>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</si>
  <si>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</si>
  <si>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</si>
  <si>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</si>
  <si>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</si>
  <si>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</si>
  <si>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</si>
  <si>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</si>
  <si>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</si>
  <si>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</si>
  <si>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</si>
  <si>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</si>
  <si>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</si>
  <si>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</si>
  <si>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</si>
  <si>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</si>
  <si>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</si>
  <si>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</si>
  <si>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</si>
  <si>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</si>
  <si>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</si>
  <si>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</si>
  <si>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</si>
  <si>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</si>
  <si>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</si>
  <si>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</si>
  <si>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</si>
  <si>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</si>
  <si>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</si>
  <si>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</si>
  <si>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</si>
  <si>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</si>
  <si>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</si>
  <si>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</si>
  <si>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</si>
  <si>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</si>
  <si>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</si>
  <si>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</si>
  <si>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</si>
  <si>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</si>
  <si>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</si>
  <si>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</si>
  <si>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</si>
  <si>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</si>
  <si>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</si>
  <si>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</si>
  <si>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</si>
  <si>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</si>
  <si>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</si>
  <si>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</si>
  <si>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</si>
  <si>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</si>
  <si>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</si>
  <si>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</si>
  <si>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</si>
  <si>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</si>
  <si>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</si>
  <si>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</si>
  <si>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</si>
  <si>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</si>
  <si>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</si>
  <si>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</si>
  <si>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</si>
  <si>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</si>
  <si>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</si>
  <si>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</si>
  <si>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</si>
  <si>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</si>
  <si>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</si>
  <si>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</si>
  <si>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</si>
  <si>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</si>
  <si>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</si>
  <si>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</si>
  <si>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</si>
  <si>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</si>
  <si>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</si>
  <si>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</si>
  <si>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</si>
  <si>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</si>
  <si>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</si>
  <si>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</si>
  <si>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</si>
  <si>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</si>
  <si>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</si>
  <si>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</si>
  <si>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</si>
  <si>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</si>
  <si>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</si>
  <si>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</si>
  <si>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</si>
  <si>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</si>
  <si>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</si>
  <si>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</si>
  <si>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</si>
  <si>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</si>
  <si>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</si>
  <si>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</si>
  <si>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</si>
  <si>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</si>
  <si>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</si>
  <si>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</si>
  <si>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</si>
  <si>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</si>
  <si>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</si>
  <si>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</si>
  <si>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</si>
  <si>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</si>
  <si>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</si>
  <si>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</si>
  <si>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</si>
  <si>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</si>
  <si>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</si>
  <si>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</si>
  <si>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</si>
  <si>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</si>
  <si>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</si>
  <si>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</si>
  <si>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</si>
  <si>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</si>
  <si>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</si>
  <si>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</si>
  <si>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</si>
  <si>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</si>
  <si>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</si>
  <si>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</si>
  <si>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</si>
  <si>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</si>
  <si>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</si>
  <si>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</si>
  <si>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</si>
  <si>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</si>
  <si>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</si>
  <si>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</si>
  <si>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</si>
  <si>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</si>
  <si>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</si>
  <si>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</si>
  <si>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</si>
  <si>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</si>
  <si>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</si>
  <si>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</si>
  <si>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</si>
  <si>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</si>
  <si>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</si>
  <si>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</si>
  <si>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</si>
  <si>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</si>
  <si>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</si>
  <si>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</si>
  <si>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</si>
  <si>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</si>
  <si>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</si>
  <si>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</si>
  <si>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</si>
  <si>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</si>
  <si>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</si>
  <si>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</si>
  <si>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</si>
  <si>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</si>
  <si>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</si>
  <si>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</si>
  <si>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</si>
  <si>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</si>
  <si>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</si>
  <si>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</si>
  <si>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</si>
  <si>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</si>
  <si>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</si>
  <si>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</si>
  <si>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</si>
  <si>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</si>
  <si>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</si>
  <si>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</si>
  <si>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</si>
  <si>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</si>
  <si>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</si>
  <si>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</si>
  <si>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</si>
  <si>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</si>
  <si>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</si>
  <si>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</si>
  <si>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</si>
  <si>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</si>
  <si>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</si>
  <si>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</si>
  <si>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</si>
  <si>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</si>
  <si>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</si>
  <si>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</si>
  <si>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</si>
  <si>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</si>
  <si>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</si>
  <si>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</si>
  <si>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</si>
  <si>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</si>
  <si>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</si>
  <si>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</si>
  <si>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</si>
  <si>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</si>
  <si>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</si>
  <si>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</si>
  <si>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</si>
  <si>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</si>
  <si>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</si>
  <si>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</si>
  <si>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</si>
  <si>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</si>
  <si>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</si>
  <si>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</si>
  <si>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</si>
  <si>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</si>
  <si>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</si>
  <si>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</si>
  <si>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</si>
  <si>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</si>
  <si>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</si>
  <si>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</si>
  <si>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</si>
  <si>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</si>
  <si>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</si>
  <si>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</si>
  <si>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</si>
  <si>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</si>
  <si>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</si>
  <si>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</si>
  <si>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</si>
  <si>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</si>
  <si>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</si>
  <si>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</si>
  <si>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</si>
  <si>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</si>
  <si>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</si>
  <si>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</si>
  <si>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</si>
  <si>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</si>
  <si>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</si>
  <si>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</si>
  <si>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</si>
  <si>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</si>
  <si>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</si>
  <si>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</si>
  <si>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</si>
  <si>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</si>
  <si>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</si>
  <si>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</si>
  <si>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</si>
  <si>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</si>
  <si>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</si>
  <si>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</si>
  <si>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</si>
  <si>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</si>
  <si>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</si>
  <si>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</si>
  <si>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</si>
  <si>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</si>
  <si>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</si>
  <si>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</si>
  <si>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</si>
  <si>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</si>
  <si>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</si>
  <si>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</si>
  <si>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</si>
  <si>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</si>
  <si>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</si>
  <si>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</si>
  <si>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</si>
  <si>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</si>
  <si>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</si>
  <si>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</si>
  <si>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</si>
  <si>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</si>
  <si>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</si>
  <si>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</si>
  <si>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</si>
  <si>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</si>
  <si>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</si>
  <si>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</si>
  <si>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</si>
  <si>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</si>
  <si>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</si>
  <si>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</si>
  <si>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</si>
  <si>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</si>
  <si>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</si>
  <si>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</si>
  <si>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</si>
  <si>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</si>
  <si>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</si>
  <si>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</si>
  <si>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</si>
  <si>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</si>
  <si>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</si>
  <si>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</si>
  <si>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</si>
  <si>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</si>
  <si>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</si>
  <si>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</si>
  <si>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</si>
  <si>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</si>
  <si>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</si>
  <si>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</si>
  <si>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</si>
  <si>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</si>
  <si>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</si>
  <si>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</si>
  <si>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</si>
  <si>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</si>
  <si>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</si>
  <si>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</si>
  <si>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</si>
  <si>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</si>
  <si>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</si>
  <si>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</si>
  <si>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</si>
  <si>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</si>
  <si>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</si>
  <si>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</si>
  <si>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</si>
  <si>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</si>
  <si>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</si>
  <si>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</si>
  <si>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</si>
  <si>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</si>
  <si>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</si>
  <si>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</si>
  <si>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</si>
  <si>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</si>
  <si>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</si>
  <si>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</si>
  <si>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</si>
  <si>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</si>
  <si>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</si>
  <si>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</si>
  <si>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</si>
  <si>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</si>
  <si>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</si>
  <si>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</si>
  <si>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</si>
  <si>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</si>
  <si>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</si>
  <si>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</si>
  <si>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</si>
  <si>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</si>
  <si>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</si>
  <si>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</si>
  <si>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</si>
  <si>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</si>
  <si>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</si>
  <si>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</si>
  <si>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</si>
  <si>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</si>
  <si>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</si>
  <si>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</si>
  <si>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</si>
  <si>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</si>
  <si>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</si>
  <si>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</si>
  <si>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</si>
  <si>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</si>
  <si>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</si>
  <si>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</si>
  <si>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</si>
  <si>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</si>
  <si>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</si>
  <si>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</si>
  <si>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</si>
  <si>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</si>
  <si>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</si>
  <si>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</si>
  <si>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</si>
  <si>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</si>
  <si>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</si>
  <si>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</si>
  <si>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</si>
  <si>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</si>
  <si>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</si>
  <si>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</si>
  <si>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</si>
  <si>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</si>
  <si>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</si>
  <si>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</si>
  <si>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</si>
  <si>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</si>
  <si>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</si>
  <si>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</si>
  <si>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</si>
  <si>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</si>
  <si>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</si>
  <si>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</si>
  <si>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</si>
  <si>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</si>
  <si>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</si>
  <si>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</si>
  <si>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</si>
  <si>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</si>
  <si>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</si>
  <si>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</si>
  <si>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</si>
  <si>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</si>
  <si>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</si>
  <si>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</si>
  <si>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</si>
  <si>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</si>
  <si>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</si>
  <si>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</si>
  <si>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</si>
  <si>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</si>
  <si>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</si>
  <si>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</si>
  <si>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</si>
  <si>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</si>
  <si>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</si>
  <si>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</si>
  <si>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</si>
  <si>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</si>
  <si>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</si>
  <si>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</si>
  <si>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</si>
  <si>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</si>
  <si>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</si>
  <si>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</si>
  <si>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</si>
  <si>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</si>
  <si>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</si>
  <si>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</si>
  <si>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</si>
  <si>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</si>
  <si>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</si>
  <si>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</si>
  <si>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</si>
  <si>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</si>
  <si>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</si>
  <si>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</si>
  <si>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</si>
  <si>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</si>
  <si>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</si>
  <si>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</si>
  <si>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</si>
  <si>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</si>
  <si>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</si>
  <si>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</si>
  <si>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</si>
  <si>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</si>
  <si>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</si>
  <si>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</si>
  <si>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</si>
  <si>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</si>
  <si>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</si>
  <si>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</si>
  <si>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</si>
  <si>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</si>
  <si>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</si>
  <si>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</si>
  <si>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</si>
  <si>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</si>
  <si>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</si>
  <si>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</si>
  <si>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</si>
  <si>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</si>
  <si>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</si>
  <si>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</si>
  <si>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</si>
  <si>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</si>
  <si>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</si>
  <si>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</si>
  <si>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</si>
  <si>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</si>
  <si>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</si>
  <si>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</si>
  <si>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</si>
  <si>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</si>
  <si>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</si>
  <si>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</si>
  <si>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</si>
  <si>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</si>
  <si>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</si>
  <si>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</si>
  <si>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</si>
  <si>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</si>
  <si>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</si>
  <si>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</si>
  <si>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</si>
  <si>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</si>
  <si>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</si>
  <si>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</si>
  <si>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</si>
  <si>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</si>
  <si>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</si>
  <si>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</si>
  <si>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</si>
  <si>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</si>
  <si>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</si>
  <si>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</si>
  <si>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</si>
  <si>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</si>
  <si>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</si>
  <si>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</si>
  <si>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</si>
  <si>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</si>
  <si>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</si>
  <si>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</si>
  <si>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</si>
  <si>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</si>
  <si>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</si>
  <si>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</si>
  <si>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</si>
  <si>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</si>
  <si>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</si>
  <si>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</si>
  <si>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</si>
  <si>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</si>
  <si>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</si>
  <si>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</si>
  <si>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</si>
  <si>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</si>
  <si>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</si>
  <si>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</si>
  <si>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</si>
  <si>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</si>
  <si>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</si>
  <si>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</si>
  <si>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</si>
  <si>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</si>
  <si>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</si>
  <si>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</si>
  <si>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</si>
  <si>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</si>
  <si>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</si>
  <si>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</si>
  <si>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</si>
  <si>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</si>
  <si>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</si>
  <si>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</si>
  <si>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</si>
  <si>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</si>
  <si>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</si>
  <si>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</si>
  <si>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</si>
  <si>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</si>
  <si>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</si>
  <si>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</si>
  <si>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</si>
  <si>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</si>
  <si>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</si>
  <si>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</si>
  <si>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</si>
  <si>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</si>
  <si>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</si>
  <si>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</si>
  <si>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</si>
  <si>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</si>
  <si>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</si>
  <si>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</si>
  <si>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</si>
  <si>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</si>
  <si>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</si>
  <si>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</si>
  <si>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</si>
  <si>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</si>
  <si>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</si>
  <si>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</si>
  <si>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</si>
  <si>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</si>
  <si>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</si>
  <si>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</si>
  <si>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</si>
  <si>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</si>
  <si>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</si>
  <si>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</si>
  <si>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</si>
  <si>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</si>
  <si>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</si>
  <si>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</si>
  <si>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</si>
  <si>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</si>
  <si>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</si>
  <si>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</si>
  <si>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</si>
  <si>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</si>
  <si>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</si>
  <si>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</si>
  <si>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</si>
  <si>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</si>
  <si>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</si>
  <si>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</si>
  <si>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</si>
  <si>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</si>
  <si>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</si>
  <si>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</si>
  <si>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</si>
  <si>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</si>
  <si>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</si>
  <si>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</si>
  <si>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</si>
  <si>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</si>
  <si>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</si>
  <si>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</si>
  <si>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</si>
  <si>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</si>
  <si>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</si>
  <si>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</si>
  <si>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</si>
  <si>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</si>
  <si>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</si>
  <si>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</si>
  <si>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</si>
  <si>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</si>
  <si>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</si>
  <si>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</si>
  <si>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</si>
  <si>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</si>
  <si>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</si>
  <si>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</si>
  <si>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</si>
  <si>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</si>
  <si>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</si>
  <si>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</si>
  <si>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</si>
  <si>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</si>
  <si>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</si>
  <si>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</si>
  <si>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</si>
  <si>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</si>
  <si>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</si>
  <si>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</si>
  <si>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</si>
  <si>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</si>
  <si>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</si>
  <si>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</si>
  <si>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</si>
  <si>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</si>
  <si>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</si>
  <si>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</si>
  <si>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</si>
  <si>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</si>
  <si>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</si>
  <si>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</si>
  <si>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</si>
  <si>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</si>
  <si>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</si>
  <si>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</si>
  <si>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</si>
  <si>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</si>
  <si>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</si>
  <si>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</si>
  <si>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</si>
  <si>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</si>
  <si>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</si>
  <si>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</si>
  <si>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</si>
  <si>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</si>
  <si>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</si>
  <si>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</si>
  <si>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</si>
  <si>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</si>
  <si>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</si>
  <si>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</si>
  <si>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</si>
  <si>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</si>
  <si>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</si>
  <si>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</si>
  <si>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</si>
  <si>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</si>
  <si>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</si>
  <si>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</si>
  <si>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</si>
  <si>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</si>
  <si>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</si>
  <si>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</si>
  <si>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</si>
  <si>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</si>
  <si>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</si>
  <si>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</si>
  <si>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</si>
  <si>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</si>
  <si>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</si>
  <si>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</si>
  <si>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</si>
  <si>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</si>
  <si>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</si>
  <si>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</si>
  <si>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</si>
  <si>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</si>
  <si>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</si>
  <si>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</si>
  <si>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</si>
  <si>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</si>
  <si>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</si>
  <si>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</si>
  <si>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</si>
  <si>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</si>
  <si>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</si>
  <si>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</si>
  <si>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</si>
  <si>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</si>
  <si>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</si>
  <si>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</si>
  <si>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</si>
  <si>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</si>
  <si>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</si>
  <si>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</si>
  <si>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</si>
  <si>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</si>
  <si>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</si>
  <si>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</si>
  <si>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</si>
  <si>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</si>
  <si>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</si>
  <si>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</si>
  <si>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</si>
  <si>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</si>
  <si>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</si>
  <si>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</si>
  <si>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</si>
  <si>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</si>
  <si>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</si>
  <si>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</si>
  <si>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</si>
  <si>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</si>
  <si>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</si>
  <si>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</si>
  <si>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</si>
  <si>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</si>
  <si>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</si>
  <si>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</si>
  <si>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</si>
  <si>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</si>
  <si>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</si>
  <si>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</si>
  <si>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</si>
  <si>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</si>
  <si>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</si>
  <si>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</si>
  <si>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</si>
  <si>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</si>
  <si>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</si>
  <si>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</si>
  <si>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</si>
  <si>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</si>
  <si>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</si>
  <si>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</si>
  <si>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</si>
  <si>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</si>
  <si>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</si>
  <si>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</si>
  <si>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</si>
  <si>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</si>
  <si>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</si>
  <si>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</si>
  <si>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</si>
  <si>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</si>
  <si>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</si>
  <si>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</si>
  <si>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</si>
  <si>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</si>
  <si>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</si>
  <si>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</si>
  <si>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</si>
  <si>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</si>
  <si>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</si>
  <si>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</si>
  <si>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</si>
  <si>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</si>
  <si>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</si>
  <si>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</si>
  <si>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</si>
  <si>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</si>
  <si>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</si>
  <si>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</si>
  <si>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</si>
  <si>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</si>
  <si>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</si>
  <si>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</si>
  <si>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</si>
  <si>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</si>
  <si>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</si>
  <si>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</si>
  <si>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</si>
  <si>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</si>
  <si>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</si>
  <si>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</si>
  <si>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</si>
  <si>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</si>
  <si>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</si>
  <si>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</si>
  <si>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</si>
  <si>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</si>
  <si>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</si>
  <si>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</si>
  <si>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</si>
  <si>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</si>
  <si>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</si>
  <si>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</si>
  <si>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</si>
  <si>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</si>
  <si>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</si>
  <si>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</si>
  <si>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</si>
  <si>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</si>
  <si>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</si>
  <si>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</si>
  <si>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</si>
  <si>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</si>
  <si>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</si>
  <si>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</si>
  <si>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</si>
  <si>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</si>
  <si>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</si>
  <si>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</si>
  <si>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</si>
  <si>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</si>
  <si>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</si>
  <si>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</si>
  <si>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</si>
  <si>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</si>
  <si>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</si>
  <si>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</si>
  <si>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</si>
  <si>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</si>
  <si>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</si>
  <si>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</si>
  <si>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</si>
  <si>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</si>
  <si>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</si>
  <si>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</si>
  <si>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</si>
  <si>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</si>
  <si>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</si>
  <si>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</si>
  <si>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</si>
  <si>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</si>
  <si>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</si>
  <si>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</si>
  <si>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</si>
  <si>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</si>
  <si>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</si>
  <si>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</si>
  <si>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</si>
  <si>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</si>
  <si>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</si>
  <si>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</si>
  <si>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</si>
  <si>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</si>
  <si>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</si>
  <si>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</si>
  <si>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</si>
  <si>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</si>
  <si>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</si>
  <si>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</si>
  <si>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</si>
  <si>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</si>
  <si>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</si>
  <si>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</si>
  <si>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</si>
  <si>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</si>
  <si>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</si>
  <si>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</si>
  <si>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</si>
  <si>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</si>
  <si>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</si>
  <si>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</si>
  <si>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</si>
  <si>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</si>
  <si>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</si>
  <si>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</si>
  <si>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</si>
  <si>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</si>
  <si>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</si>
  <si>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</si>
  <si>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</si>
  <si>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</si>
  <si>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</si>
  <si>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</si>
  <si>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</si>
  <si>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</si>
  <si>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</si>
  <si>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</si>
  <si>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</si>
  <si>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</si>
  <si>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</si>
  <si>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</si>
  <si>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</si>
  <si>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</si>
  <si>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</si>
  <si>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</si>
  <si>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</si>
  <si>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</si>
  <si>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</si>
  <si>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</si>
  <si>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</si>
  <si>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</si>
  <si>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</si>
  <si>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</si>
  <si>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</si>
  <si>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</si>
  <si>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</si>
  <si>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</si>
  <si>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</si>
  <si>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</si>
  <si>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</si>
  <si>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</si>
  <si>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</si>
  <si>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</si>
  <si>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</si>
  <si>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</si>
  <si>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</si>
  <si>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</si>
  <si>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</si>
  <si>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</si>
  <si>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</si>
  <si>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</si>
  <si>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</si>
  <si>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</si>
  <si>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</si>
  <si>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</si>
  <si>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</si>
  <si>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</si>
  <si>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</si>
  <si>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</si>
  <si>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</si>
  <si>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</si>
  <si>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</si>
  <si>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</si>
  <si>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</si>
  <si>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</si>
  <si>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</si>
  <si>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</si>
  <si>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</si>
  <si>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</si>
  <si>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</si>
  <si>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</si>
  <si>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</si>
  <si>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</si>
  <si>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</si>
  <si>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</si>
  <si>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</si>
  <si>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</si>
  <si>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</si>
  <si>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</si>
  <si>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</si>
  <si>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</si>
  <si>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</si>
  <si>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</si>
  <si>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</si>
  <si>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</si>
  <si>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</si>
  <si>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</si>
  <si>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</si>
  <si>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</si>
  <si>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</si>
  <si>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</si>
  <si>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</si>
  <si>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</si>
  <si>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</si>
  <si>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</si>
  <si>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</si>
  <si>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</si>
  <si>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</si>
  <si>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</si>
  <si>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</si>
  <si>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</si>
  <si>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</si>
  <si>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</si>
  <si>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</si>
  <si>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</si>
  <si>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</si>
  <si>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</si>
  <si>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</si>
  <si>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</si>
  <si>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</si>
  <si>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</si>
  <si>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</si>
  <si>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</si>
  <si>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</si>
  <si>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</si>
  <si>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</si>
  <si>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</si>
  <si>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</si>
  <si>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</si>
  <si>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</si>
  <si>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</si>
  <si>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</si>
  <si>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</si>
  <si>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</si>
  <si>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</si>
  <si>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</si>
  <si>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</si>
  <si>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</si>
  <si>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</si>
  <si>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</si>
  <si>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</si>
  <si>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</si>
  <si>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</si>
  <si>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</si>
  <si>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</si>
  <si>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</si>
  <si>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</si>
  <si>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</si>
  <si>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</si>
  <si>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</si>
  <si>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</si>
  <si>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</si>
  <si>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</si>
  <si>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</si>
  <si>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</si>
  <si>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</si>
  <si>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</si>
  <si>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</si>
  <si>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</si>
  <si>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</si>
  <si>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</si>
  <si>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</si>
  <si>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</si>
  <si>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</si>
  <si>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</si>
  <si>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</si>
  <si>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</si>
  <si>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</si>
  <si>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</si>
  <si>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</si>
  <si>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</si>
  <si>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</si>
  <si>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</si>
  <si>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</si>
  <si>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</si>
  <si>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</si>
  <si>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</si>
  <si>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</si>
  <si>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</si>
  <si>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</si>
  <si>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</si>
  <si>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</si>
  <si>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</si>
  <si>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</si>
  <si>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</si>
  <si>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</si>
  <si>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</si>
  <si>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</si>
  <si>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</si>
  <si>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</si>
  <si>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</si>
  <si>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</si>
  <si>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</si>
  <si>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</si>
  <si>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</si>
  <si>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</si>
  <si>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</si>
  <si>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</si>
  <si>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</si>
  <si>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</si>
  <si>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</si>
  <si>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</si>
  <si>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</si>
  <si>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</si>
  <si>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</si>
  <si>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</si>
  <si>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</si>
  <si>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</si>
  <si>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</si>
  <si>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</si>
  <si>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</si>
  <si>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</si>
  <si>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</si>
  <si>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</si>
  <si>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</si>
  <si>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</si>
  <si>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</si>
  <si>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</si>
  <si>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</si>
  <si>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</si>
  <si>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</si>
  <si>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</si>
  <si>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</si>
  <si>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</si>
  <si>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</si>
  <si>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</si>
  <si>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</si>
  <si>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</si>
  <si>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</si>
  <si>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</si>
  <si>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</si>
  <si>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</si>
  <si>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</si>
  <si>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</si>
  <si>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</si>
  <si>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</si>
  <si>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</si>
  <si>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</si>
  <si>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</si>
  <si>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</si>
  <si>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</si>
  <si>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</si>
  <si>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</si>
  <si>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</si>
  <si>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</si>
  <si>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</si>
  <si>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</si>
  <si>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</si>
  <si>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</si>
  <si>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</si>
  <si>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</si>
  <si>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</si>
  <si>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</si>
  <si>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</si>
  <si>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</si>
  <si>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</si>
  <si>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</si>
  <si>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</si>
  <si>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</si>
  <si>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</si>
  <si>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</si>
  <si>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</si>
  <si>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</si>
  <si>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</si>
  <si>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</si>
  <si>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</si>
  <si>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</si>
  <si>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</si>
  <si>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</si>
  <si>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</si>
  <si>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</si>
  <si>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</si>
  <si>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</si>
  <si>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</si>
  <si>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</si>
  <si>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</si>
  <si>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</si>
  <si>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</si>
  <si>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</si>
  <si>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</si>
  <si>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</si>
  <si>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</si>
  <si>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</si>
  <si>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</si>
  <si>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</si>
  <si>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</si>
  <si>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</si>
  <si>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</si>
  <si>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</si>
  <si>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</si>
  <si>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</si>
  <si>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</si>
  <si>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</si>
  <si>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</si>
  <si>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</si>
  <si>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</si>
  <si>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</si>
  <si>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</si>
  <si>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</si>
  <si>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</si>
  <si>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</si>
  <si>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</si>
  <si>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</si>
  <si>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</si>
  <si>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</si>
  <si>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</si>
  <si>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</si>
  <si>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</si>
  <si>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</si>
  <si>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</si>
  <si>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</si>
  <si>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</si>
  <si>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</si>
  <si>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</si>
  <si>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</si>
  <si>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</si>
  <si>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</si>
  <si>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</si>
  <si>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</si>
  <si>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</si>
  <si>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</si>
  <si>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</si>
  <si>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</si>
  <si>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</si>
  <si>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</si>
  <si>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</si>
  <si>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</si>
  <si>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</si>
  <si>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</si>
  <si>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</si>
  <si>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</si>
  <si>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</si>
  <si>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</si>
  <si>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</si>
  <si>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</si>
  <si>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</si>
  <si>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</si>
  <si>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</si>
  <si>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</si>
  <si>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</si>
  <si>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</si>
  <si>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</si>
  <si>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</si>
  <si>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</si>
  <si>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</si>
  <si>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</si>
  <si>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</si>
  <si>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</si>
  <si>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</si>
  <si>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</si>
  <si>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</si>
  <si>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</si>
  <si>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</si>
  <si>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</si>
  <si>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</si>
  <si>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</si>
  <si>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</si>
  <si>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</si>
  <si>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</si>
  <si>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</si>
  <si>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</si>
  <si>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</si>
  <si>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</si>
  <si>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</si>
  <si>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</si>
  <si>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</si>
  <si>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</si>
  <si>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</si>
  <si>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</si>
  <si>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</si>
  <si>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</si>
  <si>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</si>
  <si>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</si>
  <si>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</si>
  <si>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</si>
  <si>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</si>
  <si>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</si>
  <si>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</si>
  <si>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</si>
  <si>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</si>
  <si>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</si>
  <si>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</si>
  <si>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</si>
  <si>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</si>
  <si>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</si>
  <si>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</si>
  <si>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</si>
  <si>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</si>
  <si>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</si>
  <si>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</si>
  <si>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</si>
  <si>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</si>
  <si>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</si>
  <si>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</si>
  <si>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</si>
  <si>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</si>
  <si>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</si>
  <si>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</si>
  <si>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</si>
  <si>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</si>
  <si>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</si>
  <si>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</si>
  <si>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</si>
  <si>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</si>
  <si>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</si>
  <si>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</si>
  <si>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</si>
  <si>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</si>
  <si>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</si>
  <si>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</si>
  <si>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</si>
  <si>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</si>
  <si>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</si>
  <si>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</si>
  <si>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</si>
  <si>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</si>
  <si>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</si>
  <si>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</si>
  <si>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</si>
  <si>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</si>
  <si>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</si>
  <si>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</si>
  <si>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</si>
  <si>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</si>
  <si>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</si>
  <si>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</si>
  <si>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</si>
  <si>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</si>
  <si>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</si>
  <si>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</si>
  <si>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</si>
  <si>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</si>
  <si>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</si>
  <si>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</si>
  <si>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</si>
  <si>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</si>
  <si>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</si>
  <si>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</si>
  <si>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</si>
  <si>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</si>
  <si>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</si>
  <si>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</si>
  <si>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</si>
  <si>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</si>
  <si>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</si>
  <si>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</si>
  <si>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</si>
  <si>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</si>
  <si>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</si>
  <si>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</si>
  <si>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</si>
  <si>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</si>
  <si>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</si>
  <si>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</si>
  <si>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</si>
  <si>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</si>
  <si>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</si>
  <si>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</si>
  <si>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</si>
  <si>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</si>
  <si>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</si>
  <si>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</si>
  <si>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</si>
  <si>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</si>
  <si>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</si>
  <si>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</si>
  <si>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</si>
  <si>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</si>
  <si>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</si>
  <si>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</si>
  <si>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</si>
  <si>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</si>
  <si>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</si>
  <si>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</si>
  <si>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</si>
  <si>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</si>
  <si>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</si>
  <si>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</si>
  <si>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</si>
  <si>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</si>
  <si>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</si>
  <si>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</si>
  <si>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</si>
  <si>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</si>
  <si>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</si>
  <si>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</si>
  <si>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</si>
  <si>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</si>
  <si>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</si>
  <si>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</si>
  <si>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</si>
  <si>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</si>
  <si>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</si>
  <si>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</si>
  <si>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</si>
  <si>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</si>
  <si>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</si>
  <si>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</si>
  <si>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</si>
  <si>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</si>
  <si>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</si>
  <si>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</si>
  <si>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</si>
  <si>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</si>
  <si>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</si>
  <si>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</si>
  <si>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</si>
  <si>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</si>
  <si>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</si>
  <si>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</si>
  <si>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</si>
  <si>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</si>
  <si>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</si>
  <si>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</si>
  <si>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</si>
  <si>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</si>
  <si>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</si>
  <si>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</si>
  <si>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</si>
  <si>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</si>
  <si>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</si>
  <si>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</si>
  <si>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</si>
  <si>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</si>
  <si>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</si>
  <si>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</si>
  <si>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</si>
  <si>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</si>
  <si>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</si>
  <si>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</si>
  <si>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</si>
  <si>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</si>
  <si>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</si>
  <si>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</si>
  <si>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</si>
  <si>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</si>
  <si>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</si>
  <si>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</si>
  <si>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</si>
  <si>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</si>
  <si>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</si>
  <si>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</si>
  <si>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</si>
  <si>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</si>
  <si>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</si>
  <si>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</si>
  <si>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</si>
  <si>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</si>
  <si>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</si>
  <si>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</si>
  <si>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</si>
  <si>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</si>
  <si>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</si>
  <si>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</si>
  <si>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</si>
  <si>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</si>
  <si>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</si>
  <si>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</si>
  <si>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</si>
  <si>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</si>
  <si>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</si>
  <si>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</si>
  <si>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</si>
  <si>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</si>
  <si>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</si>
  <si>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</si>
  <si>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</si>
  <si>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</si>
  <si>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</si>
  <si>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</si>
  <si>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</si>
  <si>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</si>
  <si>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</si>
  <si>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</si>
  <si>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</si>
  <si>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</si>
  <si>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</si>
  <si>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</si>
  <si>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</si>
  <si>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</si>
  <si>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</si>
  <si>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</si>
  <si>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</si>
  <si>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</si>
  <si>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</si>
  <si>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</si>
  <si>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</si>
  <si>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</si>
  <si>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</si>
  <si>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</si>
  <si>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</si>
  <si>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</si>
  <si>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</si>
  <si>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</si>
  <si>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</si>
  <si>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</si>
  <si>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</si>
  <si>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</si>
  <si>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</si>
  <si>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</si>
  <si>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</si>
  <si>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</si>
  <si>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</si>
  <si>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</si>
  <si>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</si>
  <si>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</si>
  <si>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</si>
  <si>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</si>
  <si>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</si>
  <si>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</si>
  <si>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</si>
  <si>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</si>
  <si>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</si>
  <si>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</si>
  <si>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</si>
  <si>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</si>
  <si>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</si>
  <si>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</si>
  <si>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</si>
  <si>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</si>
  <si>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</si>
  <si>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</si>
  <si>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</si>
  <si>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</si>
  <si>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</si>
  <si>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</si>
  <si>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</si>
  <si>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</si>
  <si>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</si>
  <si>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</si>
  <si>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</si>
  <si>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</si>
  <si>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</si>
  <si>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</si>
  <si>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</si>
  <si>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</si>
  <si>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</si>
  <si>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</si>
  <si>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</si>
  <si>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</si>
  <si>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</si>
  <si>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</si>
  <si>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</si>
  <si>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</si>
  <si>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</si>
  <si>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</si>
  <si>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</si>
  <si>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</si>
  <si>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</si>
  <si>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</si>
  <si>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</si>
  <si>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</si>
  <si>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</si>
  <si>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</si>
  <si>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</si>
  <si>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</si>
  <si>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</si>
  <si>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</si>
  <si>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</si>
  <si>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</si>
  <si>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</si>
  <si>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</si>
  <si>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</si>
  <si>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</si>
  <si>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</si>
  <si>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</si>
  <si>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</si>
  <si>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</si>
  <si>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</si>
  <si>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</si>
  <si>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</si>
  <si>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</si>
  <si>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</si>
  <si>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</si>
  <si>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</si>
  <si>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</si>
  <si>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</si>
  <si>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</si>
  <si>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</si>
  <si>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</si>
  <si>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</si>
  <si>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</si>
  <si>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</si>
  <si>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</si>
  <si>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</si>
  <si>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</si>
  <si>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</si>
  <si>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</si>
  <si>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</si>
  <si>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</si>
  <si>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</si>
  <si>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</si>
  <si>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</si>
  <si>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</si>
  <si>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</si>
  <si>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</si>
  <si>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</si>
  <si>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</si>
  <si>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</si>
  <si>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</si>
  <si>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</si>
  <si>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</si>
  <si>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</si>
  <si>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</si>
  <si>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</si>
  <si>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</si>
  <si>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</si>
  <si>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</si>
  <si>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</si>
  <si>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</si>
  <si>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</si>
  <si>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</si>
  <si>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</si>
  <si>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</si>
  <si>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</si>
  <si>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</si>
  <si>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</si>
  <si>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</si>
  <si>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</si>
  <si>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</si>
  <si>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</si>
  <si>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</si>
  <si>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</si>
  <si>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</si>
  <si>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</si>
  <si>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</si>
  <si>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</si>
  <si>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</si>
  <si>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</si>
  <si>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</si>
  <si>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</si>
  <si>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</si>
  <si>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</si>
  <si>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</si>
  <si>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</si>
  <si>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</si>
  <si>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</si>
  <si>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</si>
  <si>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</si>
  <si>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</si>
  <si>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</si>
  <si>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</si>
  <si>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</si>
  <si>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</si>
  <si>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</si>
  <si>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</si>
  <si>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</si>
  <si>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</si>
  <si>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</si>
  <si>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</si>
  <si>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</si>
  <si>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</si>
  <si>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</si>
  <si>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</si>
  <si>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</si>
  <si>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</si>
  <si>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</si>
  <si>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</si>
  <si>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</si>
  <si>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</si>
  <si>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</si>
  <si>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</si>
  <si>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</si>
  <si>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</si>
  <si>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</si>
  <si>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</si>
  <si>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</si>
  <si>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</si>
  <si>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</si>
  <si>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</si>
  <si>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</si>
  <si>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</si>
  <si>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</si>
  <si>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</si>
  <si>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</si>
  <si>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</si>
  <si>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</si>
  <si>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</si>
  <si>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</si>
  <si>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</si>
  <si>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</si>
  <si>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</si>
  <si>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</si>
  <si>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</si>
  <si>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</si>
  <si>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</si>
  <si>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</si>
  <si>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</si>
  <si>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</si>
  <si>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</si>
  <si>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</si>
  <si>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</si>
  <si>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</si>
  <si>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</si>
  <si>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</si>
  <si>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</si>
  <si>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</si>
  <si>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</si>
  <si>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</si>
  <si>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</si>
  <si>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</si>
  <si>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</si>
  <si>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</si>
  <si>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</si>
  <si>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</si>
  <si>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</si>
  <si>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</si>
  <si>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</si>
  <si>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</si>
  <si>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</si>
  <si>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</si>
  <si>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</si>
  <si>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</si>
  <si>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</si>
  <si>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</si>
  <si>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</si>
  <si>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</si>
  <si>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</si>
  <si>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</si>
  <si>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</si>
  <si>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</si>
  <si>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</si>
  <si>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</si>
  <si>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</si>
  <si>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</si>
  <si>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</si>
  <si>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</si>
  <si>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</si>
  <si>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</si>
  <si>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</si>
  <si>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</si>
  <si>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</si>
  <si>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</si>
  <si>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</si>
  <si>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</si>
  <si>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</si>
  <si>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</si>
  <si>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</si>
  <si>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</si>
  <si>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</si>
  <si>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</si>
  <si>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</si>
  <si>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</si>
  <si>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</si>
  <si>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</si>
  <si>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</si>
  <si>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</si>
  <si>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</si>
  <si>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</si>
  <si>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</si>
  <si>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</si>
  <si>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</si>
  <si>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</si>
  <si>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</si>
  <si>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</si>
  <si>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</si>
  <si>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</si>
  <si>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</si>
  <si>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</si>
  <si>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</si>
  <si>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</si>
  <si>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</si>
  <si>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</si>
  <si>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</si>
  <si>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</si>
  <si>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</si>
  <si>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</si>
  <si>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</si>
  <si>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</si>
  <si>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</si>
  <si>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</si>
  <si>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</si>
  <si>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</si>
  <si>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</si>
  <si>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</si>
  <si>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</si>
  <si>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</si>
  <si>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</si>
  <si>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</si>
  <si>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</si>
  <si>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</si>
  <si>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</si>
  <si>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</si>
  <si>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</si>
  <si>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</si>
  <si>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</si>
  <si>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</si>
  <si>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</si>
  <si>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</si>
  <si>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</si>
  <si>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</si>
  <si>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</si>
  <si>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</si>
  <si>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</si>
  <si>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</si>
  <si>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</si>
  <si>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</si>
  <si>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</si>
  <si>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</si>
  <si>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</si>
  <si>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</si>
  <si>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</si>
  <si>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</si>
  <si>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</si>
  <si>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</si>
  <si>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</si>
  <si>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</si>
  <si>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</si>
  <si>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</si>
  <si>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</si>
  <si>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</si>
  <si>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</si>
  <si>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</si>
  <si>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</si>
  <si>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</si>
  <si>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</si>
  <si>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</si>
  <si>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</si>
  <si>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</si>
  <si>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</si>
  <si>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</si>
  <si>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</si>
  <si>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</si>
  <si>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</si>
  <si>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</si>
  <si>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</si>
  <si>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</si>
  <si>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</si>
  <si>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</si>
  <si>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</si>
  <si>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</si>
  <si>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</si>
  <si>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</si>
  <si>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</si>
  <si>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</si>
  <si>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</si>
  <si>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</si>
  <si>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</si>
  <si>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</si>
  <si>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</si>
  <si>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</si>
  <si>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</si>
  <si>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</si>
  <si>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</si>
  <si>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</si>
  <si>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</si>
  <si>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</si>
  <si>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</si>
  <si>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</si>
  <si>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</si>
  <si>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</si>
  <si>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</si>
  <si>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</si>
  <si>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</si>
  <si>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</si>
  <si>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</si>
  <si>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</si>
  <si>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</si>
  <si>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</si>
  <si>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</si>
  <si>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</si>
  <si>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</si>
  <si>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</si>
  <si>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</si>
  <si>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</si>
  <si>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</si>
  <si>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</si>
  <si>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</si>
  <si>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</si>
  <si>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</si>
  <si>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</si>
  <si>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</si>
  <si>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</si>
  <si>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</si>
  <si>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</si>
  <si>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</si>
  <si>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</si>
  <si>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</si>
  <si>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</si>
  <si>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</si>
  <si>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</si>
  <si>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</si>
  <si>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</si>
  <si>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</si>
  <si>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</si>
  <si>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</si>
  <si>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</si>
  <si>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</si>
  <si>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</si>
  <si>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</si>
  <si>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</si>
  <si>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</si>
  <si>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</si>
  <si>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</si>
  <si>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</si>
  <si>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</si>
  <si>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</si>
  <si>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</si>
  <si>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</si>
  <si>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</si>
  <si>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</si>
  <si>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</si>
  <si>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</si>
  <si>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</si>
  <si>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</si>
  <si>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</si>
  <si>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</si>
  <si>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</si>
  <si>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</si>
  <si>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</si>
  <si>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</si>
  <si>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</si>
  <si>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</si>
  <si>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</si>
  <si>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</si>
  <si>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</si>
  <si>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</si>
  <si>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</si>
  <si>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</si>
  <si>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</si>
  <si>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</si>
  <si>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</si>
  <si>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</si>
  <si>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</si>
  <si>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</si>
  <si>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</si>
  <si>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</si>
  <si>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</si>
  <si>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</si>
  <si>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</si>
  <si>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</si>
  <si>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</si>
  <si>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</si>
  <si>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</si>
  <si>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</si>
  <si>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</si>
  <si>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</si>
  <si>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</si>
  <si>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</si>
  <si>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</si>
  <si>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</si>
  <si>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</si>
  <si>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</si>
  <si>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</si>
  <si>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</si>
  <si>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</si>
  <si>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</si>
  <si>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</si>
  <si>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</si>
  <si>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</si>
  <si>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</si>
  <si>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</si>
  <si>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</si>
  <si>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</si>
  <si>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</si>
  <si>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</si>
  <si>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</si>
  <si>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</si>
  <si>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</si>
  <si>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</si>
  <si>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</si>
  <si>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</si>
  <si>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</si>
  <si>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</si>
  <si>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</si>
  <si>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</si>
  <si>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</si>
  <si>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</si>
  <si>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</si>
  <si>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</si>
  <si>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</si>
  <si>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</si>
  <si>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</si>
  <si>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</si>
  <si>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</si>
  <si>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</si>
  <si>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</si>
  <si>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</si>
  <si>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</si>
  <si>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</si>
  <si>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</si>
  <si>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</si>
  <si>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</si>
  <si>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</si>
  <si>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</si>
  <si>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</si>
  <si>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</si>
  <si>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</si>
  <si>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</si>
  <si>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</si>
  <si>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</si>
  <si>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</si>
  <si>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</si>
  <si>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</si>
  <si>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</si>
  <si>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</si>
  <si>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</si>
  <si>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</si>
  <si>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</si>
  <si>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</si>
  <si>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</si>
  <si>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</si>
  <si>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</si>
  <si>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</si>
  <si>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</si>
  <si>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</si>
  <si>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</si>
  <si>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</si>
  <si>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</si>
  <si>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</si>
  <si>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</si>
  <si>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</si>
  <si>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</si>
  <si>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</si>
  <si>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</si>
  <si>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</si>
  <si>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</si>
  <si>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</si>
  <si>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</si>
  <si>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</si>
  <si>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</si>
  <si>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</si>
  <si>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</si>
  <si>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</si>
  <si>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</si>
  <si>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</si>
  <si>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</si>
  <si>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</si>
  <si>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</si>
  <si>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</si>
  <si>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</si>
  <si>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</si>
  <si>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</si>
  <si>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</si>
  <si>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</si>
  <si>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</si>
  <si>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</si>
  <si>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</si>
  <si>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</si>
  <si>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</si>
  <si>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</si>
  <si>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</si>
  <si>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</si>
  <si>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</si>
  <si>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</si>
  <si>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</si>
  <si>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</si>
  <si>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</si>
  <si>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</si>
  <si>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</si>
  <si>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</si>
  <si>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</si>
  <si>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</si>
  <si>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</si>
  <si>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</si>
  <si>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</si>
  <si>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</si>
  <si>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</si>
  <si>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</si>
  <si>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</si>
  <si>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</si>
  <si>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</si>
  <si>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</si>
  <si>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</si>
  <si>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</si>
  <si>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</si>
  <si>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</si>
  <si>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</si>
  <si>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</si>
  <si>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</si>
  <si>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</si>
  <si>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</si>
  <si>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</si>
  <si>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</si>
  <si>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</si>
  <si>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</si>
  <si>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</si>
  <si>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</si>
  <si>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</si>
  <si>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</si>
  <si>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</si>
  <si>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</si>
  <si>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</si>
  <si>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</si>
  <si>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</si>
  <si>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</si>
  <si>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</si>
  <si>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</si>
  <si>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</si>
  <si>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</si>
  <si>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</si>
  <si>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</si>
  <si>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</si>
  <si>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</si>
  <si>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</si>
  <si>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</si>
  <si>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</si>
  <si>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</si>
  <si>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</si>
  <si>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</si>
  <si>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</si>
  <si>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</si>
  <si>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</si>
  <si>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</si>
  <si>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</si>
  <si>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</si>
  <si>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</si>
  <si>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</si>
  <si>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</si>
  <si>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</si>
  <si>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</si>
  <si>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</si>
  <si>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</si>
  <si>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</si>
  <si>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</si>
  <si>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</si>
  <si>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</si>
  <si>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</si>
  <si>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</si>
  <si>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</si>
  <si>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</si>
  <si>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</si>
  <si>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</si>
  <si>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</si>
  <si>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</si>
  <si>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</si>
  <si>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</si>
  <si>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</si>
  <si>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</si>
  <si>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</si>
  <si>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</si>
  <si>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</si>
  <si>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</si>
  <si>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</si>
  <si>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</si>
  <si>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</si>
  <si>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</si>
  <si>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</si>
  <si>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</si>
  <si>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</si>
  <si>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</si>
  <si>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</si>
  <si>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</si>
  <si>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</si>
  <si>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</si>
  <si>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</si>
  <si>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</si>
  <si>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</si>
  <si>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</si>
  <si>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</si>
  <si>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</si>
  <si>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</si>
  <si>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</si>
  <si>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</si>
  <si>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</si>
  <si>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</si>
  <si>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</si>
  <si>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</si>
  <si>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</si>
  <si>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</si>
  <si>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</si>
  <si>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</si>
  <si>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</si>
  <si>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</si>
  <si>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</si>
  <si>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</si>
  <si>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</si>
  <si>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</si>
  <si>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</si>
  <si>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</si>
  <si>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</si>
  <si>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</si>
  <si>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</si>
  <si>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</si>
  <si>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</si>
  <si>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</si>
  <si>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</si>
  <si>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</si>
  <si>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</si>
  <si>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</si>
  <si>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</si>
  <si>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</si>
  <si>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</si>
  <si>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</si>
  <si>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</si>
  <si>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</si>
  <si>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</si>
  <si>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</si>
  <si>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</si>
  <si>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</si>
  <si>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</si>
  <si>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</si>
  <si>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</si>
  <si>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</si>
  <si>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</si>
  <si>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</si>
  <si>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</si>
  <si>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</si>
  <si>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</si>
  <si>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</si>
  <si>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</si>
  <si>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</si>
  <si>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</si>
  <si>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</si>
  <si>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</si>
  <si>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</si>
  <si>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</si>
  <si>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</si>
  <si>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</si>
  <si>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</si>
  <si>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</si>
  <si>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</si>
  <si>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</si>
  <si>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</si>
  <si>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</si>
  <si>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</si>
  <si>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</si>
  <si>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</si>
  <si>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</si>
  <si>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</si>
  <si>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</si>
  <si>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</si>
  <si>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</si>
  <si>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</si>
  <si>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</si>
  <si>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</si>
  <si>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</si>
  <si>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</si>
  <si>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</si>
  <si>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</si>
  <si>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</si>
  <si>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</si>
  <si>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</si>
  <si>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</si>
  <si>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</si>
  <si>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</si>
  <si>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</si>
  <si>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</si>
  <si>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</si>
  <si>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</si>
  <si>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</si>
  <si>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</si>
  <si>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</si>
  <si>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</si>
  <si>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</si>
  <si>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</si>
  <si>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</si>
  <si>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</si>
  <si>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</si>
  <si>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</si>
  <si>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</si>
  <si>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</si>
  <si>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</si>
  <si>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</si>
  <si>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</si>
  <si>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</si>
  <si>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</si>
  <si>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</si>
  <si>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</si>
  <si>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</si>
  <si>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</si>
  <si>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</si>
  <si>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</si>
  <si>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</si>
  <si>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</si>
  <si>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</si>
  <si>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</si>
  <si>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</si>
  <si>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</si>
  <si>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</si>
  <si>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</si>
  <si>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</si>
  <si>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</si>
  <si>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</si>
  <si>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</si>
  <si>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</si>
  <si>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</si>
  <si>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</si>
  <si>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</si>
  <si>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</si>
  <si>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</si>
  <si>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</si>
  <si>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</si>
  <si>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</si>
  <si>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</si>
  <si>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</si>
  <si>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</si>
  <si>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</si>
  <si>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</si>
  <si>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</si>
  <si>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</si>
  <si>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</si>
  <si>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</si>
  <si>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</si>
  <si>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</si>
  <si>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</si>
  <si>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</si>
  <si>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</si>
  <si>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</si>
  <si>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</si>
  <si>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</si>
  <si>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</si>
  <si>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</si>
  <si>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</si>
  <si>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</si>
  <si>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</si>
  <si>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</si>
  <si>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</si>
  <si>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</si>
  <si>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</si>
  <si>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</si>
  <si>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</si>
  <si>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</si>
  <si>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</si>
  <si>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</si>
  <si>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</si>
  <si>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</si>
  <si>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</si>
  <si>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</si>
  <si>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</si>
  <si>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</si>
  <si>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</si>
  <si>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</si>
  <si>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</si>
  <si>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</si>
  <si>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</si>
  <si>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</si>
  <si>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</si>
  <si>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</si>
  <si>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</si>
  <si>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</si>
  <si>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</si>
  <si>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</si>
  <si>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</si>
  <si>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</si>
  <si>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</si>
  <si>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</si>
  <si>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</si>
  <si>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</si>
  <si>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</si>
  <si>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</si>
  <si>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</si>
  <si>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</si>
  <si>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</si>
  <si>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</si>
  <si>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</si>
  <si>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</si>
  <si>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</si>
  <si>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</si>
  <si>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</si>
  <si>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</si>
  <si>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</si>
  <si>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</si>
  <si>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</si>
  <si>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</si>
  <si>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</si>
  <si>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</si>
  <si>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</si>
  <si>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</si>
  <si>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</si>
  <si>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</si>
  <si>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</si>
  <si>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</si>
  <si>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</si>
  <si>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</si>
  <si>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</si>
  <si>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</si>
  <si>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</si>
  <si>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</si>
  <si>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</si>
  <si>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</si>
  <si>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</si>
  <si>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</si>
  <si>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</si>
  <si>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</si>
  <si>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</si>
  <si>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</si>
  <si>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</si>
  <si>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</si>
  <si>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</si>
  <si>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</si>
  <si>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</si>
  <si>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</si>
  <si>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</si>
  <si>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</si>
  <si>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</si>
  <si>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</si>
  <si>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</si>
  <si>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</si>
  <si>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</si>
  <si>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</si>
  <si>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</si>
  <si>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</si>
  <si>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</si>
  <si>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</si>
  <si>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</si>
  <si>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</si>
  <si>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</si>
  <si>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</si>
  <si>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</si>
  <si>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</si>
  <si>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</si>
  <si>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</si>
  <si>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</si>
  <si>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</si>
  <si>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</si>
  <si>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</si>
  <si>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</si>
  <si>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</si>
  <si>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</si>
  <si>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</si>
  <si>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</si>
  <si>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</si>
  <si>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</si>
  <si>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</si>
  <si>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</si>
  <si>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</si>
  <si>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</si>
  <si>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</si>
  <si>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</si>
  <si>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</si>
  <si>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</si>
  <si>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</si>
  <si>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</si>
  <si>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</si>
  <si>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</si>
  <si>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</si>
  <si>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</si>
  <si>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</si>
  <si>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</si>
  <si>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</si>
  <si>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</si>
  <si>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</si>
  <si>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</si>
  <si>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</si>
  <si>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</si>
  <si>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</si>
  <si>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</si>
  <si>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</si>
  <si>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</si>
  <si>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</si>
  <si>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</si>
  <si>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</si>
  <si>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</si>
  <si>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</si>
  <si>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</si>
  <si>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</si>
  <si>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</si>
  <si>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</si>
  <si>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</si>
  <si>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</si>
  <si>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</si>
  <si>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</si>
  <si>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</si>
  <si>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</si>
  <si>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</si>
  <si>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</si>
  <si>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</si>
  <si>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</si>
  <si>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</si>
  <si>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</si>
  <si>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</si>
  <si>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</si>
  <si>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</si>
  <si>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</si>
  <si>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</si>
  <si>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</si>
  <si>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</si>
  <si>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</si>
  <si>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</si>
  <si>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</si>
  <si>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</si>
  <si>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</si>
  <si>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</si>
  <si>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</si>
  <si>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</si>
  <si>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</si>
  <si>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</si>
  <si>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</si>
  <si>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</si>
  <si>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</si>
  <si>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</si>
  <si>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</si>
  <si>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</si>
  <si>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</si>
  <si>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</si>
  <si>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</si>
  <si>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</si>
  <si>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</si>
  <si>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</si>
  <si>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</si>
  <si>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</si>
  <si>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</si>
  <si>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</si>
  <si>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</si>
  <si>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</si>
  <si>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</si>
  <si>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</si>
  <si>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</si>
  <si>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</si>
  <si>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</si>
  <si>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</si>
  <si>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</si>
  <si>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</si>
  <si>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</si>
  <si>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</si>
  <si>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</si>
  <si>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</si>
  <si>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</si>
  <si>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</si>
  <si>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</si>
  <si>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</si>
  <si>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</si>
  <si>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</si>
  <si>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</si>
  <si>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</si>
  <si>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</si>
  <si>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</si>
  <si>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</si>
  <si>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</si>
  <si>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</si>
  <si>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</si>
  <si>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</si>
  <si>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</si>
  <si>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</si>
  <si>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</si>
  <si>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</si>
  <si>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</si>
  <si>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</si>
  <si>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</si>
  <si>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</si>
  <si>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</si>
  <si>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</si>
  <si>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</si>
  <si>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</si>
  <si>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</si>
  <si>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</si>
  <si>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</si>
  <si>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</si>
  <si>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</si>
  <si>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</si>
  <si>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</si>
  <si>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</si>
  <si>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</si>
  <si>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</si>
  <si>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</si>
  <si>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</si>
  <si>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</si>
  <si>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</si>
  <si>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</si>
  <si>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</si>
  <si>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</si>
  <si>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</si>
  <si>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</si>
  <si>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</si>
  <si>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</si>
  <si>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</si>
  <si>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</si>
  <si>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</si>
  <si>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</si>
  <si>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</si>
  <si>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</si>
  <si>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</si>
  <si>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</si>
  <si>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</si>
  <si>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</si>
  <si>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</si>
  <si>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</si>
  <si>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</si>
  <si>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</si>
  <si>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</si>
  <si>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</si>
  <si>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</si>
  <si>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</si>
  <si>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</si>
  <si>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</si>
  <si>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</si>
  <si>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</si>
  <si>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</si>
  <si>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</si>
  <si>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</si>
  <si>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</si>
  <si>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</si>
  <si>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</si>
  <si>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</si>
  <si>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</si>
  <si>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</si>
  <si>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</si>
  <si>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</si>
  <si>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</si>
  <si>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</si>
  <si>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</si>
  <si>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</si>
  <si>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</si>
  <si>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</si>
  <si>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</si>
  <si>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</si>
  <si>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</si>
  <si>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</si>
  <si>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</si>
  <si>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</si>
  <si>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</si>
  <si>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</si>
  <si>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</si>
  <si>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</si>
  <si>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</si>
  <si>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</si>
  <si>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</si>
  <si>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</si>
  <si>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</si>
  <si>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</si>
  <si>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</si>
  <si>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</si>
  <si>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</si>
  <si>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</si>
  <si>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</si>
  <si>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</si>
  <si>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</si>
  <si>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</si>
  <si>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</si>
  <si>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</si>
  <si>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</si>
  <si>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</si>
  <si>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</si>
  <si>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</si>
  <si>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</si>
  <si>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</si>
  <si>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</si>
  <si>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</si>
  <si>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</si>
  <si>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</si>
  <si>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</si>
  <si>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</si>
  <si>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</si>
  <si>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</si>
  <si>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</si>
  <si>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</si>
  <si>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</si>
  <si>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</si>
  <si>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</si>
  <si>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</si>
  <si>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</si>
  <si>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</si>
  <si>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</si>
  <si>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</si>
  <si>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</si>
  <si>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</si>
  <si>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</si>
  <si>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</si>
  <si>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</si>
  <si>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</si>
  <si>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</si>
  <si>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</si>
  <si>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</si>
  <si>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</si>
  <si>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</si>
  <si>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</si>
  <si>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</si>
  <si>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</si>
  <si>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</si>
  <si>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</si>
  <si>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</si>
  <si>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</si>
  <si>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</si>
  <si>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</si>
  <si>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</si>
  <si>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</si>
  <si>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</si>
  <si>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</si>
  <si>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</si>
  <si>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</si>
  <si>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</si>
  <si>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</si>
  <si>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</si>
  <si>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</si>
  <si>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</si>
  <si>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</si>
  <si>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</si>
  <si>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</si>
  <si>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</si>
  <si>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</si>
  <si>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</si>
  <si>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</si>
  <si>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</si>
  <si>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</si>
  <si>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</si>
  <si>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</si>
  <si>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</si>
  <si>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</si>
  <si>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</si>
  <si>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</si>
  <si>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</si>
  <si>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</si>
  <si>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</si>
  <si>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</si>
  <si>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</si>
  <si>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</si>
  <si>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</si>
  <si>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</si>
  <si>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</si>
  <si>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</si>
  <si>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</si>
  <si>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</si>
  <si>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</si>
  <si>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</si>
  <si>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</si>
  <si>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</si>
  <si>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</si>
  <si>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</si>
  <si>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</si>
  <si>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</si>
  <si>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</si>
  <si>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</si>
  <si>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</si>
  <si>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</si>
  <si>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</si>
  <si>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</si>
  <si>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</si>
  <si>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</si>
  <si>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</si>
  <si>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</si>
  <si>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</si>
  <si>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</si>
  <si>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</si>
  <si>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</si>
  <si>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</si>
  <si>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</si>
  <si>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</si>
  <si>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</si>
  <si>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</si>
  <si>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</si>
  <si>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</si>
  <si>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</si>
  <si>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</si>
  <si>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</si>
  <si>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</si>
  <si>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</si>
  <si>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</si>
  <si>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</si>
  <si>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</si>
  <si>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</si>
  <si>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</si>
  <si>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</si>
  <si>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</si>
  <si>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</si>
  <si>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</si>
  <si>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</si>
  <si>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</si>
  <si>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</si>
  <si>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</si>
  <si>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</si>
  <si>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</si>
  <si>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</si>
  <si>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</si>
  <si>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</si>
  <si>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</si>
  <si>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</si>
  <si>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</si>
  <si>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</si>
  <si>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</si>
  <si>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</si>
  <si>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</si>
  <si>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</si>
  <si>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</si>
  <si>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</si>
  <si>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</si>
  <si>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</si>
  <si>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</si>
  <si>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</si>
  <si>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</si>
  <si>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</si>
  <si>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</si>
  <si>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</si>
  <si>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</si>
  <si>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</si>
  <si>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</si>
  <si>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</si>
  <si>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</si>
  <si>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</si>
  <si>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</si>
  <si>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</si>
  <si>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</si>
  <si>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</si>
  <si>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</si>
  <si>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</si>
  <si>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</si>
  <si>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</si>
  <si>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</si>
  <si>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</si>
  <si>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</si>
  <si>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</si>
  <si>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</si>
  <si>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</si>
  <si>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</si>
  <si>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</si>
  <si>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</si>
  <si>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</si>
  <si>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</si>
  <si>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</si>
  <si>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</si>
  <si>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</si>
  <si>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</si>
  <si>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</si>
  <si>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</si>
  <si>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</si>
  <si>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</si>
  <si>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</si>
  <si>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</si>
  <si>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</si>
  <si>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</si>
  <si>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</si>
  <si>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</si>
  <si>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</si>
  <si>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</si>
  <si>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</si>
  <si>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</si>
  <si>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</si>
  <si>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</si>
  <si>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</si>
  <si>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</si>
  <si>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</si>
  <si>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</si>
  <si>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</si>
  <si>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</si>
  <si>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</si>
  <si>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</si>
  <si>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</si>
  <si>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</si>
  <si>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</si>
  <si>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</si>
  <si>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</si>
  <si>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</si>
  <si>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</si>
  <si>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</si>
  <si>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</si>
  <si>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</si>
  <si>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</si>
  <si>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</si>
  <si>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</si>
  <si>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</si>
  <si>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</si>
  <si>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</si>
  <si>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</si>
  <si>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</si>
  <si>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</si>
  <si>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</si>
  <si>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</si>
  <si>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</si>
  <si>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</si>
  <si>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</si>
  <si>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</si>
  <si>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</si>
  <si>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</si>
  <si>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</si>
  <si>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</si>
  <si>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</si>
  <si>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</si>
  <si>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</si>
  <si>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</si>
  <si>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</si>
  <si>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</si>
  <si>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</si>
  <si>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</si>
  <si>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</si>
  <si>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</si>
  <si>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</si>
  <si>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</si>
  <si>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</si>
  <si>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</si>
  <si>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</si>
  <si>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</si>
  <si>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</si>
  <si>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</si>
  <si>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</si>
  <si>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</si>
  <si>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</si>
  <si>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</si>
  <si>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</si>
  <si>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</si>
  <si>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</si>
  <si>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</si>
  <si>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</si>
  <si>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</si>
  <si>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</si>
  <si>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</si>
  <si>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</si>
  <si>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</si>
  <si>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</si>
  <si>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</si>
  <si>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</si>
  <si>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</si>
  <si>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</si>
  <si>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</si>
  <si>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</si>
  <si>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</si>
  <si>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</si>
  <si>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</si>
  <si>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</si>
  <si>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</si>
  <si>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</si>
  <si>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</si>
  <si>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</si>
  <si>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</si>
  <si>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</si>
  <si>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</si>
  <si>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</si>
  <si>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</si>
  <si>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</si>
  <si>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</si>
  <si>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</si>
  <si>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</si>
  <si>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</si>
  <si>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</si>
  <si>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</si>
  <si>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</si>
  <si>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</si>
  <si>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</si>
  <si>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</si>
  <si>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</si>
  <si>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</si>
  <si>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</si>
  <si>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</si>
  <si>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</si>
  <si>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</si>
  <si>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</si>
  <si>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</si>
  <si>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</si>
  <si>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</si>
  <si>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</si>
  <si>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</si>
  <si>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</si>
  <si>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</si>
  <si>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</si>
  <si>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</si>
  <si>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</si>
  <si>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</si>
  <si>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</si>
  <si>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</si>
  <si>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</si>
  <si>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</si>
  <si>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</si>
  <si>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</si>
  <si>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</si>
  <si>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</si>
  <si>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</si>
  <si>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</si>
  <si>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</si>
  <si>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</si>
  <si>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</si>
  <si>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</si>
  <si>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</si>
  <si>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</si>
  <si>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</si>
  <si>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</si>
  <si>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</si>
  <si>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</si>
  <si>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</si>
  <si>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</si>
  <si>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</si>
  <si>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</si>
  <si>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</si>
  <si>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</si>
  <si>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</si>
  <si>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</si>
  <si>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</si>
  <si>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</si>
  <si>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</si>
  <si>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</si>
  <si>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</si>
  <si>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</si>
  <si>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</si>
  <si>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</si>
  <si>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</si>
  <si>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</si>
  <si>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</si>
  <si>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</si>
  <si>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</si>
  <si>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</si>
  <si>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</si>
  <si>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</si>
  <si>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</si>
  <si>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</si>
  <si>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</si>
  <si>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</si>
  <si>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</si>
  <si>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</si>
  <si>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</si>
  <si>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</si>
  <si>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</si>
  <si>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</si>
  <si>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</si>
  <si>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</si>
  <si>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</si>
  <si>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</si>
  <si>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</si>
  <si>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</si>
  <si>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</si>
  <si>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</si>
  <si>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</si>
  <si>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</si>
  <si>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</si>
  <si>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</si>
  <si>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</si>
  <si>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</si>
  <si>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</si>
  <si>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</si>
  <si>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</si>
  <si>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</si>
  <si>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</si>
  <si>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</si>
  <si>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</si>
  <si>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</si>
  <si>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</si>
  <si>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</si>
  <si>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</si>
  <si>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</si>
  <si>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</si>
  <si>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</si>
  <si>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</si>
  <si>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</si>
  <si>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</si>
  <si>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</si>
  <si>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</si>
  <si>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</si>
  <si>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</si>
  <si>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</si>
  <si>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</si>
  <si>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</si>
  <si>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</si>
  <si>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</si>
  <si>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</si>
  <si>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</si>
  <si>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</si>
  <si>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</si>
  <si>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</si>
  <si>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</si>
  <si>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</si>
  <si>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</si>
  <si>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</si>
  <si>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</si>
  <si>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</si>
  <si>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</si>
  <si>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</si>
  <si>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</si>
  <si>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</si>
  <si>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</si>
  <si>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</si>
  <si>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</si>
  <si>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</si>
  <si>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</si>
  <si>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</si>
  <si>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</si>
  <si>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</si>
  <si>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</si>
  <si>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</si>
  <si>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</si>
  <si>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</si>
  <si>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</si>
  <si>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</si>
  <si>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</si>
  <si>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</si>
  <si>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</si>
  <si>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</si>
  <si>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</si>
  <si>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</si>
  <si>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</si>
  <si>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</si>
  <si>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</si>
  <si>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</si>
  <si>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</si>
  <si>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</si>
  <si>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</si>
  <si>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</si>
  <si>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</si>
  <si>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</si>
  <si>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</si>
  <si>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</si>
  <si>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</si>
  <si>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</si>
  <si>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</si>
  <si>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</si>
  <si>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</si>
  <si>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</si>
  <si>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</si>
  <si>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</si>
  <si>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</si>
  <si>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</si>
  <si>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</si>
  <si>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</si>
  <si>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</si>
  <si>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</si>
  <si>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</si>
  <si>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</si>
  <si>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</si>
  <si>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</si>
  <si>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</si>
  <si>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</si>
  <si>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</si>
  <si>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</si>
  <si>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</si>
  <si>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</si>
  <si>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</si>
  <si>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</si>
  <si>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</si>
  <si>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</si>
  <si>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</si>
  <si>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</si>
  <si>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</si>
  <si>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</si>
  <si>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</si>
  <si>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</si>
  <si>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</si>
  <si>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</si>
  <si>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</si>
  <si>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</si>
  <si>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</si>
  <si>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</si>
  <si>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</si>
  <si>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</si>
  <si>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</si>
  <si>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</si>
  <si>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</si>
  <si>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</si>
  <si>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</si>
  <si>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</si>
  <si>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</si>
  <si>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</si>
  <si>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</si>
  <si>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</si>
  <si>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</si>
  <si>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</si>
  <si>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</si>
  <si>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</si>
  <si>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</si>
  <si>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</si>
  <si>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</si>
  <si>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</si>
  <si>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</si>
  <si>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</si>
  <si>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</si>
  <si>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</si>
  <si>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</si>
  <si>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</si>
  <si>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</si>
  <si>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</si>
  <si>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</si>
  <si>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</si>
  <si>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</si>
  <si>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</si>
  <si>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</si>
  <si>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</si>
  <si>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</si>
  <si>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</si>
  <si>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</si>
  <si>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</si>
  <si>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</si>
  <si>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</si>
  <si>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</si>
  <si>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</si>
  <si>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</si>
  <si>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</si>
  <si>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</si>
  <si>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</si>
  <si>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</si>
  <si>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</si>
  <si>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</si>
  <si>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</si>
  <si>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</si>
  <si>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</si>
  <si>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</si>
  <si>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</si>
  <si>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</si>
  <si>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</si>
  <si>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</si>
  <si>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</si>
  <si>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</si>
  <si>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</si>
  <si>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</si>
  <si>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</si>
  <si>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</si>
  <si>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</si>
  <si>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</si>
  <si>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</si>
  <si>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</si>
  <si>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</si>
  <si>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</si>
  <si>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</si>
  <si>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</si>
  <si>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</si>
  <si>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</si>
  <si>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</si>
  <si>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</si>
  <si>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</si>
  <si>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</si>
  <si>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</si>
  <si>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</si>
  <si>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</si>
  <si>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</si>
  <si>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</si>
  <si>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</si>
  <si>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</si>
  <si>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</si>
  <si>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</si>
  <si>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</si>
  <si>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</si>
  <si>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</si>
  <si>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</si>
  <si>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</si>
  <si>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</si>
  <si>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</si>
  <si>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</si>
  <si>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</si>
  <si>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</si>
  <si>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</si>
  <si>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</si>
  <si>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</si>
  <si>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</si>
  <si>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</si>
  <si>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</si>
  <si>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</si>
  <si>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</si>
  <si>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</si>
  <si>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</si>
  <si>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</si>
  <si>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</si>
  <si>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</si>
  <si>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</si>
  <si>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</si>
  <si>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</si>
  <si>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</si>
  <si>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</si>
  <si>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</si>
  <si>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</si>
  <si>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</si>
  <si>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</si>
  <si>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</si>
  <si>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</si>
  <si>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</si>
  <si>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</si>
  <si>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</si>
  <si>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</si>
  <si>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</si>
  <si>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</si>
  <si>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</si>
  <si>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</si>
  <si>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</si>
  <si>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</si>
  <si>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</si>
  <si>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</si>
  <si>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</si>
  <si>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</si>
  <si>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</si>
  <si>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</si>
  <si>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</si>
  <si>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</si>
  <si>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</si>
  <si>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</si>
  <si>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</si>
  <si>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</si>
  <si>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</si>
  <si>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</si>
  <si>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</si>
  <si>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</si>
  <si>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</si>
  <si>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</si>
  <si>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</si>
  <si>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</si>
  <si>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</si>
  <si>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</si>
  <si>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</si>
  <si>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</si>
  <si>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</si>
  <si>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</si>
  <si>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</si>
  <si>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</si>
  <si>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</si>
  <si>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</si>
  <si>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</si>
  <si>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</si>
  <si>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</si>
  <si>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</si>
  <si>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</si>
  <si>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</si>
  <si>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</si>
  <si>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</si>
  <si>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</si>
  <si>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</si>
  <si>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</si>
  <si>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</si>
  <si>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</si>
  <si>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</si>
  <si>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</si>
  <si>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</si>
  <si>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</si>
  <si>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</si>
  <si>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</si>
  <si>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</si>
  <si>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</si>
  <si>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</si>
  <si>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</si>
  <si>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</si>
  <si>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</si>
  <si>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</si>
  <si>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</si>
  <si>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</si>
  <si>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</si>
  <si>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</si>
  <si>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</si>
  <si>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</si>
  <si>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</si>
  <si>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</si>
  <si>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</si>
  <si>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</si>
  <si>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</si>
  <si>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</si>
  <si>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</si>
  <si>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</si>
  <si>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</si>
  <si>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</si>
  <si>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</si>
  <si>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</si>
  <si>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</si>
  <si>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</si>
  <si>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</si>
  <si>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</si>
  <si>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</si>
  <si>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</si>
  <si>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</si>
  <si>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</si>
  <si>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</si>
  <si>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</si>
  <si>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</si>
  <si>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</si>
  <si>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</si>
  <si>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</si>
  <si>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</si>
  <si>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</si>
  <si>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</si>
  <si>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</si>
  <si>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</si>
  <si>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</si>
  <si>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</si>
  <si>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</si>
  <si>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</si>
  <si>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</si>
  <si>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</si>
  <si>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</si>
  <si>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</si>
  <si>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</si>
  <si>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</si>
  <si>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</si>
  <si>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</si>
  <si>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</si>
  <si>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</si>
  <si>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</si>
  <si>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</si>
  <si>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</si>
  <si>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</si>
  <si>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</si>
  <si>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</si>
  <si>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</si>
  <si>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</si>
  <si>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</si>
  <si>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</si>
  <si>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</si>
  <si>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</si>
  <si>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</si>
  <si>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</si>
  <si>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</si>
  <si>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</si>
  <si>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</si>
  <si>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</si>
  <si>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</si>
  <si>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</si>
  <si>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</si>
  <si>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</si>
  <si>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</si>
  <si>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</si>
  <si>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</si>
  <si>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</si>
  <si>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</si>
  <si>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</si>
  <si>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</si>
  <si>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</si>
  <si>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</si>
  <si>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</si>
  <si>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</si>
  <si>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</si>
  <si>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</si>
  <si>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</si>
  <si>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</si>
  <si>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</si>
  <si>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</si>
  <si>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</si>
  <si>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</si>
  <si>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</si>
  <si>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</si>
  <si>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</si>
  <si>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</si>
  <si>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</si>
  <si>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</si>
  <si>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</si>
  <si>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</si>
  <si>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</si>
  <si>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</si>
  <si>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</si>
  <si>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</si>
  <si>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</si>
  <si>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</si>
  <si>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</si>
  <si>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</si>
  <si>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</si>
  <si>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</si>
  <si>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</si>
  <si>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</si>
  <si>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</si>
  <si>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</si>
  <si>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</si>
  <si>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</si>
  <si>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</si>
  <si>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</si>
  <si>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</si>
  <si>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</si>
  <si>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</si>
  <si>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</si>
  <si>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</si>
  <si>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</si>
  <si>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</si>
  <si>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</si>
  <si>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</si>
  <si>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</si>
  <si>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</si>
  <si>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</si>
  <si>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</si>
  <si>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</si>
  <si>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</si>
  <si>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</si>
  <si>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</si>
  <si>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</si>
  <si>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</si>
  <si>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</si>
  <si>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</si>
  <si>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</si>
  <si>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</si>
  <si>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</si>
  <si>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</si>
  <si>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</si>
  <si>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</si>
  <si>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</si>
  <si>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</si>
  <si>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</si>
  <si>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</si>
  <si>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</si>
  <si>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</si>
  <si>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</si>
  <si>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</si>
  <si>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</si>
  <si>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</si>
  <si>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</si>
  <si>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</si>
  <si>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</si>
  <si>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</si>
  <si>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</si>
  <si>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</si>
  <si>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</si>
  <si>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</si>
  <si>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</si>
  <si>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</si>
  <si>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</si>
  <si>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</si>
  <si>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</si>
  <si>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</si>
  <si>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</si>
  <si>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</si>
  <si>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</si>
  <si>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</si>
  <si>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</si>
  <si>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</si>
  <si>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</si>
  <si>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</si>
  <si>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</si>
  <si>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</si>
  <si>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</si>
  <si>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</si>
  <si>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</si>
  <si>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</si>
  <si>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</si>
  <si>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</si>
  <si>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</si>
  <si>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</si>
  <si>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</si>
  <si>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</si>
  <si>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</si>
  <si>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</si>
  <si>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</si>
  <si>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</si>
  <si>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</si>
  <si>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</si>
  <si>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</si>
  <si>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</si>
  <si>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</si>
  <si>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</si>
  <si>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</si>
  <si>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</si>
  <si>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</si>
  <si>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</si>
  <si>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</si>
  <si>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</si>
  <si>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</si>
  <si>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</si>
  <si>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</si>
  <si>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</si>
  <si>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</si>
  <si>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</si>
  <si>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</si>
  <si>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</si>
  <si>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</si>
  <si>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</si>
  <si>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</si>
  <si>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</si>
  <si>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</si>
  <si>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</si>
  <si>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</si>
  <si>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</si>
  <si>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</si>
  <si>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</si>
  <si>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</si>
  <si>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</si>
  <si>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</si>
  <si>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</si>
  <si>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</si>
  <si>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</si>
  <si>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</si>
  <si>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</si>
  <si>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</si>
  <si>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</si>
  <si>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</si>
  <si>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</si>
  <si>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</si>
  <si>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</si>
  <si>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</si>
  <si>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</si>
  <si>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</si>
  <si>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</si>
  <si>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</si>
  <si>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</si>
  <si>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</si>
  <si>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</si>
  <si>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</si>
  <si>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</si>
  <si>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</si>
  <si>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</si>
  <si>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</si>
  <si>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</si>
  <si>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</si>
  <si>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</si>
  <si>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</si>
  <si>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</si>
  <si>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</si>
  <si>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</si>
  <si>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</si>
  <si>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</si>
  <si>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</si>
  <si>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</si>
  <si>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</si>
  <si>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</si>
  <si>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</si>
  <si>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</si>
  <si>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</si>
  <si>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</si>
  <si>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</si>
  <si>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</si>
  <si>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</si>
  <si>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</si>
  <si>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</si>
  <si>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</si>
  <si>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</si>
  <si>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</si>
  <si>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</si>
  <si>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</si>
  <si>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</si>
  <si>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</si>
  <si>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</si>
  <si>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</si>
  <si>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</si>
  <si>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</si>
  <si>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</si>
  <si>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</si>
  <si>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</si>
  <si>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</si>
  <si>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</si>
  <si>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</si>
  <si>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</si>
  <si>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</si>
  <si>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</si>
  <si>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</si>
  <si>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</si>
  <si>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</si>
  <si>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</si>
  <si>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</si>
  <si>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</si>
  <si>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</si>
  <si>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</si>
  <si>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</si>
  <si>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</si>
  <si>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</si>
  <si>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</si>
  <si>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</si>
  <si>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</si>
  <si>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</si>
  <si>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</si>
  <si>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</si>
  <si>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</si>
  <si>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</si>
  <si>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</si>
  <si>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</si>
  <si>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</si>
  <si>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</si>
  <si>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</si>
  <si>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</si>
  <si>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</si>
  <si>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</si>
  <si>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</si>
  <si>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</si>
  <si>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</si>
  <si>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</si>
  <si>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</si>
  <si>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</si>
  <si>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</si>
  <si>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</si>
  <si>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</si>
  <si>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</si>
  <si>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</si>
  <si>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</si>
  <si>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</si>
  <si>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</si>
  <si>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</si>
  <si>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</si>
  <si>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</si>
  <si>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</si>
  <si>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</si>
  <si>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</si>
  <si>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</si>
  <si>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</si>
  <si>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</si>
  <si>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</si>
  <si>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</si>
  <si>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</si>
  <si>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</si>
  <si>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</si>
  <si>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</si>
  <si>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</si>
  <si>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</si>
  <si>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</si>
  <si>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</si>
  <si>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</si>
  <si>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</si>
  <si>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</si>
  <si>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</si>
  <si>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</si>
  <si>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</si>
  <si>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</si>
  <si>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</si>
  <si>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</si>
  <si>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</si>
  <si>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</si>
  <si>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</si>
  <si>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</si>
  <si>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</si>
  <si>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</si>
  <si>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</si>
  <si>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</si>
  <si>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</si>
  <si>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</si>
  <si>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</si>
  <si>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</si>
  <si>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</si>
  <si>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</si>
  <si>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</si>
  <si>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</si>
  <si>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</si>
  <si>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</si>
  <si>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</si>
  <si>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</si>
  <si>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</si>
  <si>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</si>
  <si>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</si>
  <si>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</si>
  <si>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</si>
  <si>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</si>
  <si>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</si>
  <si>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</si>
  <si>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</si>
  <si>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</si>
  <si>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</si>
  <si>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</si>
  <si>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</si>
  <si>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</si>
  <si>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</si>
  <si>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</si>
  <si>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</si>
  <si>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</si>
  <si>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</si>
  <si>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</si>
  <si>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</si>
  <si>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</si>
  <si>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</si>
  <si>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</si>
  <si>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</si>
  <si>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</si>
  <si>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</si>
  <si>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</si>
  <si>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</si>
  <si>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</si>
  <si>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</si>
  <si>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</si>
  <si>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</si>
  <si>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</si>
  <si>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</si>
  <si>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</si>
  <si>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</si>
  <si>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</si>
  <si>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</si>
  <si>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</si>
  <si>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</si>
  <si>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</si>
  <si>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</si>
  <si>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</si>
  <si>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</si>
  <si>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</si>
  <si>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</si>
  <si>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</si>
  <si>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</si>
  <si>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</si>
  <si>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</si>
  <si>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</si>
  <si>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</si>
  <si>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</si>
  <si>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</si>
  <si>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</si>
  <si>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</si>
  <si>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</si>
  <si>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</si>
  <si>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</si>
  <si>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</si>
  <si>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</si>
  <si>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</si>
  <si>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</si>
  <si>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</si>
  <si>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</si>
  <si>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</si>
  <si>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</si>
  <si>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</si>
  <si>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</si>
  <si>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</si>
  <si>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</si>
  <si>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</si>
  <si>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</si>
  <si>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</si>
  <si>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</si>
  <si>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</si>
  <si>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</si>
  <si>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</si>
  <si>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</si>
  <si>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</si>
  <si>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</si>
  <si>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</si>
  <si>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</si>
  <si>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</si>
  <si>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</si>
  <si>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</si>
  <si>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</si>
  <si>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</si>
  <si>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</si>
  <si>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</si>
  <si>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</si>
  <si>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</si>
  <si>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</si>
  <si>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</si>
  <si>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</si>
  <si>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</si>
  <si>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</si>
  <si>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</si>
  <si>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</si>
  <si>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</si>
  <si>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</si>
  <si>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</si>
  <si>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</si>
  <si>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</si>
  <si>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</si>
  <si>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</si>
  <si>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</si>
  <si>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</si>
  <si>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</si>
  <si>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</si>
  <si>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</si>
  <si>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</si>
  <si>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</si>
  <si>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</si>
  <si>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</si>
  <si>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</si>
  <si>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</si>
  <si>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</si>
  <si>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</si>
  <si>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</si>
  <si>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</si>
  <si>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</si>
  <si>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</si>
  <si>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</si>
  <si>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</si>
  <si>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</si>
  <si>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</si>
  <si>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</si>
  <si>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</si>
  <si>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</si>
  <si>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</si>
  <si>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</si>
  <si>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</si>
  <si>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</si>
  <si>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</si>
  <si>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</si>
  <si>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</si>
  <si>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</si>
  <si>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</si>
  <si>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</si>
  <si>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</si>
  <si>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</si>
  <si>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</si>
  <si>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</si>
  <si>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</si>
  <si>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</si>
  <si>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</si>
  <si>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</si>
  <si>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</si>
  <si>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</si>
  <si>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</si>
  <si>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</si>
  <si>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</si>
  <si>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</si>
  <si>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</si>
  <si>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</si>
  <si>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</si>
  <si>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</si>
  <si>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</si>
  <si>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</si>
  <si>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</si>
  <si>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</si>
  <si>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</si>
  <si>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</si>
  <si>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</si>
  <si>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</si>
  <si>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</si>
  <si>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</si>
  <si>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</si>
  <si>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</si>
  <si>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</si>
  <si>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</si>
  <si>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</si>
  <si>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</si>
  <si>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</si>
  <si>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</si>
  <si>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</si>
  <si>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</si>
  <si>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</si>
  <si>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</si>
  <si>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</si>
  <si>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</si>
  <si>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</si>
  <si>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</si>
  <si>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</si>
  <si>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</si>
  <si>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</si>
  <si>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</si>
  <si>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</si>
  <si>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</si>
  <si>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</si>
  <si>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</si>
  <si>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</si>
  <si>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</si>
  <si>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</si>
  <si>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</si>
  <si>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</si>
  <si>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</si>
  <si>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</si>
  <si>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</si>
  <si>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</si>
  <si>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</si>
  <si>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</si>
  <si>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</si>
  <si>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</si>
  <si>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</si>
  <si>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</si>
  <si>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</si>
  <si>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</si>
  <si>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</si>
  <si>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</si>
  <si>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</si>
  <si>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</si>
  <si>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</si>
  <si>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</si>
  <si>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</si>
  <si>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</si>
  <si>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</si>
  <si>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</si>
  <si>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</si>
  <si>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</si>
  <si>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</si>
  <si>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</si>
  <si>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</si>
  <si>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</si>
  <si>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</si>
  <si>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</si>
  <si>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</si>
  <si>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</si>
  <si>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</si>
  <si>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</si>
  <si>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</si>
  <si>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</si>
  <si>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</si>
  <si>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</si>
  <si>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</si>
  <si>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</si>
  <si>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</si>
  <si>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</si>
  <si>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</si>
  <si>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</si>
  <si>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</si>
  <si>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</si>
  <si>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</si>
  <si>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</si>
  <si>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</si>
  <si>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</si>
  <si>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</si>
  <si>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</si>
  <si>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</si>
  <si>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</si>
  <si>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</si>
  <si>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</si>
  <si>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</si>
  <si>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</si>
  <si>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</si>
  <si>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</si>
  <si>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</si>
  <si>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</si>
  <si>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</si>
  <si>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</si>
  <si>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</si>
  <si>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</si>
  <si>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</si>
  <si>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</si>
  <si>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</si>
  <si>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</si>
  <si>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</si>
  <si>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</si>
  <si>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</si>
  <si>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</si>
  <si>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</si>
  <si>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</si>
  <si>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</si>
  <si>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</si>
  <si>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</si>
  <si>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</si>
  <si>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</si>
  <si>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</si>
  <si>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</si>
  <si>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</si>
  <si>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</si>
  <si>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</si>
  <si>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</si>
  <si>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</si>
  <si>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</si>
  <si>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</si>
  <si>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</si>
  <si>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</si>
  <si>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</si>
  <si>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</si>
  <si>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</si>
  <si>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</si>
  <si>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</si>
  <si>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</si>
  <si>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</si>
  <si>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</si>
  <si>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</si>
  <si>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</si>
  <si>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</si>
  <si>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</si>
  <si>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</si>
  <si>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</si>
  <si>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</si>
  <si>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</si>
  <si>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</si>
  <si>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</si>
  <si>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</si>
  <si>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</si>
  <si>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</si>
  <si>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</si>
  <si>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</si>
  <si>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</si>
  <si>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</si>
  <si>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</si>
  <si>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</si>
  <si>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</si>
  <si>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</si>
  <si>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</si>
  <si>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</si>
  <si>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</si>
  <si>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</si>
  <si>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</si>
  <si>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</si>
  <si>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</si>
  <si>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</si>
  <si>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</si>
  <si>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</si>
  <si>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</si>
  <si>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</si>
  <si>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</si>
  <si>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</si>
  <si>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</si>
  <si>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</si>
  <si>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</si>
  <si>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</si>
  <si>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</si>
  <si>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</si>
  <si>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</si>
  <si>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</si>
  <si>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</si>
  <si>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</si>
  <si>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</si>
  <si>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</si>
  <si>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</si>
  <si>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</si>
  <si>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</si>
  <si>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</si>
  <si>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</si>
  <si>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</si>
  <si>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</si>
  <si>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</si>
  <si>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</si>
  <si>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</si>
  <si>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</si>
  <si>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</si>
  <si>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</si>
  <si>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</si>
  <si>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</si>
  <si>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</si>
  <si>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</si>
  <si>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</si>
  <si>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</si>
  <si>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</si>
  <si>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</si>
  <si>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</si>
  <si>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</si>
  <si>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</si>
  <si>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</si>
  <si>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</si>
  <si>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</si>
  <si>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</si>
  <si>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</si>
  <si>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</si>
  <si>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</si>
  <si>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</si>
  <si>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</si>
  <si>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</si>
  <si>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</si>
  <si>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</si>
  <si>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</si>
  <si>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</si>
  <si>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</si>
  <si>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</si>
  <si>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</si>
  <si>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</si>
  <si>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</si>
  <si>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</si>
  <si>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</si>
  <si>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</si>
  <si>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</si>
  <si>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</si>
  <si>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</si>
  <si>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</si>
  <si>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</si>
  <si>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</si>
  <si>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</si>
  <si>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</si>
  <si>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</si>
  <si>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</si>
  <si>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</si>
  <si>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</si>
  <si>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</si>
  <si>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</si>
  <si>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</si>
  <si>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</si>
  <si>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</si>
  <si>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</si>
  <si>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</si>
  <si>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</si>
  <si>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</si>
  <si>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</si>
  <si>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</si>
  <si>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</si>
  <si>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</si>
  <si>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</si>
  <si>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</si>
  <si>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</si>
  <si>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</si>
  <si>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</si>
  <si>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</si>
  <si>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</si>
  <si>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</si>
  <si>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</si>
  <si>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</si>
  <si>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</si>
  <si>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</si>
  <si>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</si>
  <si>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</si>
  <si>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</si>
  <si>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</si>
  <si>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</si>
  <si>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</si>
  <si>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</si>
  <si>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</si>
  <si>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</si>
  <si>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</si>
  <si>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</si>
  <si>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</si>
  <si>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</si>
  <si>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</si>
  <si>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</si>
  <si>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</si>
  <si>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</si>
  <si>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</si>
  <si>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</si>
  <si>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</si>
  <si>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</si>
  <si>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</si>
  <si>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</si>
  <si>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</si>
  <si>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</si>
  <si>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</si>
  <si>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</si>
  <si>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</si>
  <si>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</si>
  <si>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</si>
  <si>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</si>
  <si>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</si>
  <si>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</si>
  <si>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</si>
  <si>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</si>
  <si>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</si>
  <si>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</si>
  <si>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</si>
  <si>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</si>
  <si>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</si>
  <si>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</si>
  <si>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</si>
  <si>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</si>
  <si>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</si>
  <si>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</si>
  <si>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</si>
  <si>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</si>
  <si>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</si>
  <si>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</si>
  <si>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</si>
  <si>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</si>
  <si>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</si>
  <si>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</si>
  <si>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</si>
  <si>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</si>
  <si>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</si>
  <si>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</si>
  <si>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</si>
  <si>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</si>
  <si>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</si>
  <si>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</si>
  <si>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</si>
  <si>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</si>
  <si>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</si>
  <si>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</si>
  <si>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</si>
  <si>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</si>
  <si>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</si>
  <si>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</si>
  <si>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</si>
  <si>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</si>
  <si>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</si>
  <si>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</si>
  <si>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</si>
  <si>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</si>
  <si>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</si>
  <si>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</si>
  <si>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</si>
  <si>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</si>
  <si>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</si>
  <si>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</si>
  <si>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</si>
  <si>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</si>
  <si>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</si>
  <si>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</si>
  <si>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</si>
  <si>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</si>
  <si>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</si>
  <si>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</si>
  <si>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</si>
  <si>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</si>
  <si>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</si>
  <si>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</si>
  <si>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</si>
  <si>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</si>
  <si>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</si>
  <si>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</si>
  <si>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</si>
  <si>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</si>
  <si>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</si>
  <si>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</si>
  <si>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</si>
  <si>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</si>
  <si>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</si>
  <si>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</si>
  <si>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</si>
  <si>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</si>
  <si>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</si>
  <si>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</si>
  <si>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</si>
  <si>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</si>
  <si>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</si>
  <si>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</si>
  <si>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</si>
  <si>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</si>
  <si>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</si>
  <si>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</si>
  <si>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</si>
  <si>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</si>
  <si>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</si>
  <si>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</si>
  <si>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</si>
  <si>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</si>
  <si>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</si>
  <si>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</si>
  <si>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</si>
  <si>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</si>
  <si>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</si>
  <si>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</si>
  <si>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</si>
  <si>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</si>
  <si>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</si>
  <si>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</si>
  <si>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</si>
  <si>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</si>
  <si>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</si>
  <si>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</si>
  <si>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</si>
  <si>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</si>
  <si>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</si>
  <si>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</si>
  <si>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</si>
  <si>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</si>
  <si>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</si>
  <si>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</si>
  <si>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</si>
  <si>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</si>
  <si>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</si>
  <si>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</si>
  <si>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</si>
  <si>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</si>
  <si>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</si>
  <si>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</si>
  <si>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</si>
  <si>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</si>
  <si>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</si>
  <si>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</si>
  <si>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</si>
  <si>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</si>
  <si>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</si>
  <si>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</si>
  <si>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</si>
  <si>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</si>
  <si>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</si>
  <si>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</si>
  <si>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</si>
  <si>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</si>
  <si>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</si>
  <si>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</si>
  <si>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</si>
  <si>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</si>
  <si>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</si>
  <si>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</si>
  <si>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</si>
  <si>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</si>
  <si>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</si>
  <si>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</si>
  <si>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</si>
  <si>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</si>
  <si>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</si>
  <si>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</si>
  <si>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</si>
  <si>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</si>
  <si>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</si>
  <si>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</si>
  <si>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</si>
  <si>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</si>
  <si>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</si>
  <si>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</si>
  <si>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</si>
  <si>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</si>
  <si>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</si>
  <si>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</si>
  <si>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</si>
  <si>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</si>
  <si>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</si>
  <si>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</si>
  <si>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</si>
  <si>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</si>
  <si>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</si>
  <si>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</si>
  <si>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</si>
  <si>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</si>
  <si>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</si>
  <si>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</si>
  <si>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</si>
  <si>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</si>
  <si>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</si>
  <si>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</si>
  <si>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</si>
  <si>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</si>
  <si>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</si>
  <si>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</si>
  <si>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</si>
  <si>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</si>
  <si>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</si>
  <si>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</si>
  <si>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</si>
  <si>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</si>
  <si>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</si>
  <si>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</si>
  <si>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</si>
  <si>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</si>
  <si>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</si>
  <si>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</si>
  <si>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</si>
  <si>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</si>
  <si>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</si>
  <si>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</si>
  <si>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</si>
  <si>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</si>
  <si>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</si>
  <si>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</si>
  <si>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</si>
  <si>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</si>
  <si>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</si>
  <si>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</si>
  <si>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</si>
  <si>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</si>
  <si>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</si>
  <si>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</si>
  <si>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</si>
  <si>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</si>
  <si>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</si>
  <si>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</si>
  <si>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</si>
  <si>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</si>
  <si>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</si>
  <si>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</si>
  <si>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</si>
  <si>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</si>
  <si>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</si>
  <si>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</si>
  <si>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</si>
  <si>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</si>
  <si>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</si>
  <si>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</si>
  <si>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</si>
  <si>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</si>
  <si>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</si>
  <si>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</si>
  <si>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</si>
  <si>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</si>
  <si>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</si>
  <si>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</si>
  <si>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</si>
  <si>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</si>
  <si>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</si>
  <si>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</si>
  <si>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</si>
  <si>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</si>
  <si>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</si>
  <si>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</si>
  <si>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</si>
  <si>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</si>
  <si>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</si>
  <si>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</si>
  <si>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</si>
  <si>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</si>
  <si>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</si>
  <si>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</si>
  <si>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</si>
  <si>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</si>
  <si>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</si>
  <si>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</si>
  <si>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</si>
  <si>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</si>
  <si>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</si>
  <si>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</si>
  <si>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</si>
  <si>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</si>
  <si>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</si>
  <si>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</si>
  <si>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</si>
  <si>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</si>
  <si>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</si>
  <si>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</si>
  <si>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</si>
  <si>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</si>
  <si>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</si>
  <si>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</si>
  <si>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</si>
  <si>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</si>
  <si>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</si>
  <si>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</si>
  <si>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</si>
  <si>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</si>
  <si>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</si>
  <si>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</si>
  <si>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</si>
  <si>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</si>
  <si>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</si>
  <si>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</si>
  <si>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</si>
  <si>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</si>
  <si>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</si>
  <si>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</si>
  <si>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</si>
  <si>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</si>
  <si>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</si>
  <si>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</si>
  <si>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</si>
  <si>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</si>
  <si>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</si>
  <si>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</si>
  <si>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</si>
  <si>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</si>
  <si>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</si>
  <si>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</si>
  <si>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</si>
  <si>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</si>
  <si>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</si>
  <si>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</si>
  <si>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</si>
  <si>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</si>
  <si>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</si>
  <si>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</si>
  <si>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</si>
  <si>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</si>
  <si>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</si>
  <si>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</si>
  <si>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</si>
  <si>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</si>
  <si>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</si>
  <si>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</si>
  <si>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</si>
  <si>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</si>
  <si>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</si>
  <si>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</si>
  <si>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</si>
  <si>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</si>
  <si>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</si>
  <si>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</si>
  <si>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</si>
  <si>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</si>
  <si>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</si>
  <si>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</si>
  <si>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</si>
  <si>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</si>
  <si>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</si>
  <si>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</si>
  <si>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</si>
  <si>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</si>
  <si>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</si>
  <si>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</si>
  <si>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</si>
  <si>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</si>
  <si>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</si>
  <si>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</si>
  <si>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</si>
  <si>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</si>
  <si>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</si>
  <si>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</si>
  <si>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</si>
  <si>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</si>
  <si>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</si>
  <si>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</si>
  <si>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</si>
  <si>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</si>
  <si>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</si>
  <si>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</si>
  <si>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</si>
  <si>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</si>
  <si>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</si>
  <si>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</si>
  <si>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</si>
  <si>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</si>
  <si>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</si>
  <si>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</si>
  <si>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</si>
  <si>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</si>
  <si>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</si>
  <si>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</si>
  <si>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</si>
  <si>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</si>
  <si>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</si>
  <si>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</si>
  <si>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</si>
  <si>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</si>
  <si>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</si>
  <si>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</si>
  <si>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</si>
  <si>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</si>
  <si>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</si>
  <si>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</si>
  <si>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</si>
  <si>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</si>
  <si>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</si>
  <si>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</si>
  <si>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</si>
  <si>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</si>
  <si>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</si>
  <si>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</si>
  <si>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</si>
  <si>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</si>
  <si>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</si>
  <si>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</si>
  <si>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</si>
  <si>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</si>
  <si>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</si>
  <si>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</si>
  <si>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</si>
  <si>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</si>
  <si>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</si>
  <si>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</si>
  <si>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</si>
  <si>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</si>
  <si>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</si>
  <si>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</si>
  <si>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</si>
  <si>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</si>
  <si>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</si>
  <si>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</si>
  <si>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</si>
  <si>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</si>
  <si>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</si>
  <si>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</si>
  <si>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</si>
  <si>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</si>
  <si>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</si>
  <si>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</si>
  <si>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</si>
  <si>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</si>
  <si>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</si>
  <si>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</si>
  <si>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</si>
  <si>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</si>
  <si>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</si>
  <si>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</si>
  <si>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</si>
  <si>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</si>
  <si>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</si>
  <si>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</si>
  <si>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</si>
  <si>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</si>
  <si>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</si>
  <si>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</si>
  <si>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</si>
  <si>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</si>
  <si>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</si>
  <si>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</si>
  <si>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</si>
  <si>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</si>
  <si>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</si>
  <si>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</si>
  <si>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</si>
  <si>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</si>
  <si>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</si>
  <si>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</si>
  <si>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</si>
  <si>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</si>
  <si>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</si>
  <si>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</si>
  <si>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</si>
  <si>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</si>
  <si>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</si>
  <si>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</si>
  <si>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</si>
  <si>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</si>
  <si>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</si>
  <si>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</si>
  <si>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</si>
  <si>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</si>
  <si>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</si>
  <si>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</si>
  <si>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</si>
  <si>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</si>
  <si>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</si>
  <si>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</si>
  <si>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</si>
  <si>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</si>
  <si>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</si>
  <si>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</si>
  <si>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</si>
  <si>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</si>
  <si>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</si>
  <si>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</si>
  <si>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</si>
  <si>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</si>
  <si>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</si>
  <si>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</si>
  <si>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</si>
  <si>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</si>
  <si>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</si>
  <si>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</si>
  <si>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</si>
  <si>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</si>
  <si>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</si>
  <si>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</si>
  <si>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</si>
  <si>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</si>
  <si>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</si>
  <si>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</si>
  <si>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</si>
  <si>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</si>
  <si>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</si>
  <si>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</si>
  <si>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</si>
  <si>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</si>
  <si>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</si>
  <si>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</si>
  <si>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</si>
  <si>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</si>
  <si>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</si>
  <si>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</si>
  <si>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</si>
  <si>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</si>
  <si>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</si>
  <si>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</si>
  <si>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</si>
  <si>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</si>
  <si>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</si>
  <si>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</si>
  <si>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</si>
  <si>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</si>
  <si>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</si>
  <si>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</si>
  <si>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</si>
  <si>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</si>
  <si>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</si>
  <si>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</si>
  <si>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</si>
  <si>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</si>
  <si>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</si>
  <si>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</si>
  <si>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</si>
  <si>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</si>
  <si>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</si>
  <si>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</si>
  <si>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</si>
  <si>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</si>
  <si>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</si>
  <si>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</si>
  <si>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</si>
  <si>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</si>
  <si>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</si>
  <si>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</si>
  <si>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</si>
  <si>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</si>
  <si>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</si>
  <si>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</si>
  <si>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</si>
  <si>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</si>
  <si>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</si>
  <si>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</si>
  <si>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</si>
  <si>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</si>
  <si>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</si>
  <si>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</si>
  <si>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</si>
  <si>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</si>
  <si>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</si>
  <si>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</si>
  <si>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</si>
  <si>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</si>
  <si>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</si>
  <si>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</si>
  <si>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</si>
  <si>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</si>
  <si>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</si>
  <si>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</si>
  <si>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</si>
  <si>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</si>
  <si>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</si>
  <si>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</si>
  <si>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</si>
  <si>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</si>
  <si>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</si>
  <si>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</si>
  <si>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</si>
  <si>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</si>
  <si>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</si>
  <si>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</si>
  <si>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</si>
  <si>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</si>
  <si>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</si>
  <si>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</si>
  <si>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</si>
  <si>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</si>
  <si>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</si>
  <si>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</si>
  <si>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</si>
  <si>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</si>
  <si>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</si>
  <si>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</si>
  <si>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</si>
  <si>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</si>
  <si>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</si>
  <si>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</si>
  <si>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</si>
  <si>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</si>
  <si>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</si>
  <si>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</si>
  <si>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</si>
  <si>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</si>
  <si>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</si>
  <si>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</si>
  <si>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</si>
  <si>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</si>
  <si>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</si>
  <si>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</si>
  <si>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</si>
  <si>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</si>
  <si>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</si>
  <si>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</si>
  <si>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</si>
  <si>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</si>
  <si>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</si>
  <si>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</si>
  <si>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</si>
  <si>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</si>
  <si>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</si>
  <si>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</si>
  <si>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</si>
  <si>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</si>
  <si>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</si>
  <si>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</si>
  <si>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</si>
  <si>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</si>
  <si>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</si>
  <si>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</si>
  <si>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</si>
  <si>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</si>
  <si>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</si>
  <si>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</si>
  <si>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</si>
  <si>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</si>
  <si>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</si>
  <si>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</si>
  <si>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</si>
  <si>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</si>
  <si>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</si>
  <si>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</si>
  <si>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</si>
  <si>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</si>
  <si>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</si>
  <si>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</si>
  <si>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</si>
  <si>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</si>
  <si>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</si>
  <si>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</si>
  <si>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</si>
  <si>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</si>
  <si>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</si>
  <si>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</si>
  <si>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</si>
  <si>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</si>
  <si>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</si>
  <si>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</si>
  <si>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</si>
  <si>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</si>
  <si>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</si>
  <si>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</si>
  <si>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</si>
  <si>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</si>
  <si>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</si>
  <si>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</si>
  <si>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</si>
  <si>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</si>
  <si>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</si>
  <si>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</si>
  <si>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</si>
  <si>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</si>
  <si>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</si>
  <si>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</si>
  <si>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</si>
  <si>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</si>
  <si>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</si>
  <si>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</si>
  <si>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</si>
  <si>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</si>
  <si>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</si>
  <si>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</si>
  <si>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</si>
  <si>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</si>
  <si>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</si>
  <si>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</si>
  <si>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</si>
  <si>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</si>
  <si>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</si>
  <si>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</si>
  <si>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</si>
  <si>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</si>
  <si>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</si>
  <si>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</si>
  <si>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</si>
  <si>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</si>
  <si>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</si>
  <si>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</si>
  <si>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</si>
  <si>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</si>
  <si>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</si>
  <si>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</si>
  <si>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</si>
  <si>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</si>
  <si>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</si>
  <si>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</si>
  <si>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</si>
  <si>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</si>
  <si>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</si>
  <si>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</si>
  <si>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</si>
  <si>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</si>
  <si>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</si>
  <si>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</si>
  <si>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</si>
  <si>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</si>
  <si>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</si>
  <si>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</si>
  <si>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</si>
  <si>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</si>
  <si>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</si>
  <si>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</si>
  <si>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</si>
  <si>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</si>
  <si>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</si>
  <si>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</si>
  <si>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</si>
  <si>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</si>
  <si>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</si>
  <si>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</si>
  <si>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</si>
  <si>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</si>
  <si>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</si>
  <si>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</si>
  <si>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</si>
  <si>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</si>
  <si>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</si>
  <si>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</si>
  <si>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</si>
  <si>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</si>
  <si>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</si>
  <si>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</si>
  <si>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</si>
  <si>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</si>
  <si>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</si>
  <si>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</si>
  <si>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</si>
  <si>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</si>
  <si>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</si>
  <si>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</si>
  <si>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</si>
  <si>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</si>
  <si>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</si>
  <si>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</si>
  <si>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</si>
  <si>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</si>
  <si>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</si>
  <si>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</si>
  <si>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</si>
  <si>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</si>
  <si>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</si>
  <si>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</si>
  <si>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</si>
  <si>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</si>
  <si>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</si>
  <si>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</si>
  <si>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</si>
  <si>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</si>
  <si>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</si>
  <si>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</si>
  <si>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</si>
  <si>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</si>
  <si>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</si>
  <si>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</si>
  <si>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</si>
  <si>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</si>
  <si>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</si>
  <si>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</si>
  <si>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</si>
  <si>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</si>
  <si>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</si>
  <si>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</si>
  <si>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</si>
  <si>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</si>
  <si>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</si>
  <si>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</si>
  <si>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</si>
  <si>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</si>
  <si>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</si>
  <si>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</si>
  <si>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</si>
  <si>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</si>
  <si>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</si>
  <si>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</si>
  <si>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</si>
  <si>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</si>
  <si>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</si>
  <si>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</si>
  <si>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</si>
  <si>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</si>
  <si>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</si>
  <si>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</si>
  <si>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</si>
  <si>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</si>
  <si>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</si>
  <si>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</si>
  <si>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</si>
  <si>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</si>
  <si>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</si>
  <si>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</si>
  <si>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</si>
  <si>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</si>
  <si>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</si>
  <si>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</si>
  <si>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</si>
  <si>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</si>
  <si>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</si>
  <si>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</si>
  <si>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</si>
  <si>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</si>
  <si>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</si>
  <si>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</si>
  <si>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</si>
  <si>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</si>
  <si>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</si>
  <si>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</si>
  <si>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</si>
  <si>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</si>
  <si>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</si>
  <si>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</si>
  <si>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</si>
  <si>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</si>
  <si>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</si>
  <si>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</si>
  <si>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</si>
  <si>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</si>
  <si>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</si>
  <si>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</si>
  <si>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</si>
  <si>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</si>
  <si>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</si>
  <si>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</si>
  <si>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</si>
  <si>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</si>
  <si>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</si>
  <si>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</si>
  <si>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</si>
  <si>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</si>
  <si>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</si>
  <si>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</si>
  <si>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</si>
  <si>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</si>
  <si>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</si>
  <si>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</si>
  <si>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</si>
  <si>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</si>
  <si>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</si>
  <si>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</si>
  <si>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</si>
  <si>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</si>
  <si>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</si>
  <si>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</si>
  <si>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</si>
  <si>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</si>
  <si>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</si>
  <si>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</si>
  <si>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</si>
  <si>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</si>
  <si>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</si>
  <si>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</si>
  <si>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</si>
  <si>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</si>
  <si>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</si>
  <si>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</si>
  <si>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</si>
  <si>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</si>
  <si>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</si>
  <si>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</si>
  <si>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</si>
  <si>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</si>
  <si>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</si>
  <si>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</si>
  <si>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</si>
  <si>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</si>
  <si>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</si>
  <si>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</si>
  <si>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</si>
  <si>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</si>
  <si>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</si>
  <si>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</si>
  <si>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</si>
  <si>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</si>
  <si>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</si>
  <si>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</si>
  <si>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</si>
  <si>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</si>
  <si>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</si>
  <si>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</si>
  <si>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</si>
  <si>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</si>
  <si>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</si>
  <si>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</si>
  <si>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</si>
  <si>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</si>
  <si>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</si>
  <si>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</si>
  <si>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</si>
  <si>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</si>
  <si>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</si>
  <si>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</si>
  <si>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</si>
  <si>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</si>
  <si>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</si>
  <si>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</si>
  <si>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</si>
  <si>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</si>
  <si>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</si>
  <si>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</si>
  <si>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</si>
  <si>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</si>
  <si>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</si>
  <si>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</si>
  <si>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</si>
  <si>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</si>
  <si>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</si>
  <si>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</si>
  <si>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</si>
  <si>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</si>
  <si>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</si>
  <si>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</si>
  <si>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</si>
  <si>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</si>
  <si>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</si>
  <si>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</si>
  <si>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</si>
  <si>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</si>
  <si>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</si>
  <si>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</si>
  <si>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</si>
  <si>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</si>
  <si>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</si>
  <si>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</si>
  <si>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</si>
  <si>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</si>
  <si>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</si>
  <si>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</si>
  <si>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</si>
  <si>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</si>
  <si>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</si>
  <si>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</si>
  <si>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</si>
  <si>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</si>
  <si>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</si>
  <si>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</si>
  <si>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</si>
  <si>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</si>
  <si>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</si>
  <si>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</si>
  <si>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</si>
  <si>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</si>
  <si>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</si>
  <si>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</si>
  <si>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</si>
  <si>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</si>
  <si>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</si>
  <si>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</si>
  <si>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</si>
  <si>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</si>
  <si>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</si>
  <si>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</si>
  <si>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</si>
  <si>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</si>
  <si>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</si>
  <si>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</si>
  <si>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</si>
  <si>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</si>
  <si>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</si>
  <si>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</si>
  <si>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</si>
  <si>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</si>
  <si>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</si>
  <si>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</si>
  <si>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</si>
  <si>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</si>
  <si>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</si>
  <si>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</si>
  <si>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</si>
  <si>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</si>
  <si>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</si>
  <si>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</si>
  <si>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</si>
  <si>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</si>
  <si>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</si>
  <si>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</si>
  <si>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</si>
  <si>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</si>
  <si>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</si>
  <si>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</si>
  <si>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</si>
  <si>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</si>
  <si>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</si>
  <si>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</si>
  <si>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</si>
  <si>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</si>
  <si>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</si>
  <si>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</si>
  <si>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</si>
  <si>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</si>
  <si>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</si>
  <si>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</si>
  <si>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</si>
  <si>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</si>
  <si>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</si>
  <si>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</si>
  <si>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</si>
  <si>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</si>
  <si>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</si>
  <si>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</si>
  <si>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</si>
  <si>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</si>
  <si>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</si>
  <si>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</si>
  <si>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</si>
  <si>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</si>
  <si>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</si>
  <si>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</si>
  <si>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</si>
  <si>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</si>
  <si>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</si>
  <si>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</si>
  <si>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</si>
  <si>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</si>
  <si>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</si>
  <si>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</si>
  <si>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</si>
  <si>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</si>
  <si>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</si>
  <si>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</si>
  <si>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</si>
  <si>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</si>
  <si>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</si>
  <si>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</si>
  <si>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</si>
  <si>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</si>
  <si>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</si>
  <si>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</si>
  <si>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</si>
  <si>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</si>
  <si>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</si>
  <si>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</si>
  <si>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</si>
  <si>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</si>
  <si>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</si>
  <si>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</si>
  <si>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</si>
  <si>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</si>
  <si>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</si>
  <si>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</si>
  <si>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</si>
  <si>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</si>
  <si>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</si>
  <si>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</si>
  <si>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</si>
  <si>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</si>
  <si>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</si>
  <si>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</si>
  <si>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</si>
  <si>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</si>
  <si>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</si>
  <si>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</si>
  <si>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</si>
  <si>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</si>
  <si>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</si>
  <si>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</si>
  <si>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</si>
  <si>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</si>
  <si>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</si>
  <si>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</si>
  <si>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</si>
  <si>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</si>
  <si>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</si>
  <si>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</si>
  <si>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</si>
  <si>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</si>
  <si>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</si>
  <si>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</si>
  <si>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</si>
  <si>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</si>
  <si>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</si>
  <si>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</si>
  <si>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</si>
  <si>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</si>
  <si>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</si>
  <si>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</si>
  <si>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</si>
  <si>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</si>
  <si>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</si>
  <si>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</si>
  <si>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</si>
  <si>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</si>
  <si>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</si>
  <si>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</si>
  <si>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</si>
  <si>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</si>
  <si>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</si>
  <si>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</si>
  <si>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</si>
  <si>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</si>
  <si>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</si>
  <si>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</si>
  <si>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</si>
  <si>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</si>
  <si>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</si>
  <si>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</si>
  <si>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</si>
  <si>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</si>
  <si>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</si>
  <si>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</si>
  <si>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</si>
  <si>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</si>
  <si>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</si>
  <si>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</si>
  <si>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</si>
  <si>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</si>
  <si>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</si>
  <si>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</si>
  <si>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</si>
  <si>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</si>
  <si>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</si>
  <si>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</si>
  <si>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</si>
  <si>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</si>
  <si>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</si>
  <si>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</si>
  <si>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</si>
  <si>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</si>
  <si>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</si>
  <si>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</si>
  <si>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</si>
  <si>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</si>
  <si>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</si>
  <si>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</si>
  <si>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</si>
  <si>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</si>
  <si>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</si>
  <si>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</si>
  <si>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</si>
  <si>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</si>
  <si>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</si>
  <si>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</si>
  <si>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</si>
  <si>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</si>
  <si>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</si>
  <si>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</si>
  <si>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</si>
  <si>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</si>
  <si>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</si>
  <si>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</si>
  <si>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</si>
  <si>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</si>
  <si>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</si>
  <si>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</si>
  <si>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</si>
  <si>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</si>
  <si>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</si>
  <si>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</si>
  <si>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</si>
  <si>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</si>
  <si>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</si>
  <si>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</si>
  <si>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</si>
  <si>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</si>
  <si>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</si>
  <si>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</si>
  <si>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</si>
  <si>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</si>
  <si>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</si>
  <si>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</si>
  <si>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</si>
  <si>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</si>
  <si>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</si>
  <si>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</si>
  <si>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</si>
  <si>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</si>
  <si>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</si>
  <si>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</si>
  <si>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</si>
  <si>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</si>
  <si>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</si>
  <si>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</si>
  <si>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</si>
  <si>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</si>
  <si>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</si>
  <si>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</si>
  <si>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</si>
  <si>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</si>
  <si>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</si>
  <si>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</si>
  <si>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</si>
  <si>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</si>
  <si>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</si>
  <si>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</si>
  <si>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</si>
  <si>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</si>
  <si>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</si>
  <si>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</si>
  <si>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</si>
  <si>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</si>
  <si>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</si>
  <si>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</si>
  <si>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</si>
  <si>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</si>
  <si>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</si>
  <si>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</si>
  <si>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</si>
  <si>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</si>
  <si>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</si>
  <si>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</si>
  <si>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</si>
  <si>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</si>
  <si>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</si>
  <si>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</si>
  <si>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</si>
  <si>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</si>
  <si>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</si>
  <si>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</si>
  <si>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</si>
  <si>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</si>
  <si>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</si>
  <si>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</si>
  <si>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</si>
  <si>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</si>
  <si>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</si>
  <si>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</si>
  <si>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</si>
  <si>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</si>
  <si>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</si>
  <si>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</si>
  <si>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</si>
  <si>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</si>
  <si>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</si>
  <si>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</si>
  <si>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</si>
  <si>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</si>
  <si>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</si>
  <si>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</si>
  <si>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</si>
  <si>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</si>
  <si>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</si>
  <si>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</si>
  <si>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</si>
  <si>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</si>
  <si>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</si>
  <si>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</si>
  <si>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</si>
  <si>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</si>
  <si>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</si>
  <si>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</si>
  <si>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</si>
  <si>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</si>
  <si>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</si>
  <si>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</si>
  <si>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</si>
  <si>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</si>
  <si>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</si>
  <si>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</si>
  <si>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</si>
  <si>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</si>
  <si>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</si>
  <si>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</si>
  <si>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</si>
  <si>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</si>
  <si>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</si>
  <si>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</si>
  <si>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</si>
  <si>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</si>
  <si>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</si>
  <si>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</si>
  <si>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</si>
  <si>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</si>
  <si>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</si>
  <si>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</si>
  <si>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</si>
  <si>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</si>
  <si>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</si>
  <si>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</si>
  <si>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</si>
  <si>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</si>
  <si>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</si>
  <si>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</si>
  <si>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</si>
  <si>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</si>
  <si>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</si>
  <si>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</si>
  <si>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</si>
  <si>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</si>
  <si>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</si>
  <si>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</si>
  <si>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</si>
  <si>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</si>
  <si>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</si>
  <si>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</si>
  <si>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</si>
  <si>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</si>
  <si>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</si>
  <si>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</si>
  <si>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</si>
  <si>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</si>
  <si>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</si>
  <si>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</si>
  <si>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</si>
  <si>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</si>
  <si>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</si>
  <si>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</si>
  <si>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</si>
  <si>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</si>
  <si>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</si>
  <si>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</si>
  <si>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</si>
  <si>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</si>
  <si>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</si>
  <si>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</si>
  <si>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</si>
  <si>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</si>
  <si>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</si>
  <si>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</si>
  <si>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</si>
  <si>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</si>
  <si>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</si>
  <si>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</si>
  <si>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</si>
  <si>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</si>
  <si>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</si>
  <si>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</si>
  <si>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</si>
  <si>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</si>
  <si>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</si>
  <si>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</si>
  <si>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</si>
  <si>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</si>
  <si>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</si>
  <si>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</si>
  <si>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</si>
  <si>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</si>
  <si>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</si>
  <si>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</si>
  <si>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</si>
  <si>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</si>
  <si>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</si>
  <si>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</si>
  <si>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</si>
  <si>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</si>
  <si>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</si>
  <si>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</si>
  <si>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</si>
  <si>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</si>
  <si>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</si>
  <si>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</si>
  <si>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</si>
  <si>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</si>
  <si>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</si>
  <si>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</si>
  <si>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</si>
  <si>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</si>
  <si>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</si>
  <si>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</si>
  <si>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</si>
  <si>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</si>
  <si>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</si>
  <si>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</si>
  <si>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</si>
  <si>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</si>
  <si>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</si>
  <si>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</si>
  <si>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</si>
  <si>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</si>
  <si>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</si>
  <si>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</si>
  <si>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</si>
  <si>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</si>
  <si>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</si>
  <si>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</si>
  <si>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</si>
  <si>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</si>
  <si>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</si>
  <si>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</si>
  <si>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</si>
  <si>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</si>
  <si>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</si>
  <si>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</si>
  <si>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</si>
  <si>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</si>
  <si>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</si>
  <si>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</si>
  <si>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</si>
  <si>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</si>
  <si>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</si>
  <si>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</si>
  <si>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</si>
  <si>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</si>
  <si>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</si>
  <si>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</si>
  <si>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</si>
  <si>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</si>
  <si>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</si>
  <si>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</si>
  <si>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</si>
  <si>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</si>
  <si>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</si>
  <si>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</si>
  <si>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</si>
  <si>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</si>
  <si>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</si>
  <si>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</si>
  <si>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</si>
  <si>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</si>
  <si>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</si>
  <si>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</si>
  <si>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</si>
  <si>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</si>
  <si>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</si>
  <si>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</si>
  <si>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</si>
  <si>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</si>
  <si>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</si>
  <si>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</si>
  <si>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</si>
  <si>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</si>
  <si>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</si>
  <si>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</si>
  <si>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</si>
  <si>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</si>
  <si>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</si>
  <si>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</si>
  <si>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</si>
  <si>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</si>
  <si>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</si>
  <si>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</si>
  <si>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</si>
  <si>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</si>
  <si>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</si>
  <si>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</si>
  <si>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</si>
  <si>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</si>
  <si>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</si>
  <si>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</si>
  <si>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</si>
  <si>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</si>
  <si>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</si>
  <si>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</si>
  <si>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</si>
  <si>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</si>
  <si>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</si>
  <si>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</si>
  <si>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</si>
  <si>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</si>
  <si>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</si>
  <si>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</si>
  <si>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</si>
  <si>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</si>
  <si>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</si>
  <si>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</si>
  <si>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</si>
  <si>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</si>
  <si>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</si>
  <si>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</si>
  <si>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</si>
  <si>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</si>
  <si>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</si>
  <si>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</si>
  <si>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</si>
  <si>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</si>
  <si>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</si>
  <si>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</si>
  <si>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</si>
  <si>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</si>
  <si>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</si>
  <si>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</si>
  <si>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</si>
  <si>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</si>
  <si>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</si>
  <si>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</si>
  <si>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</si>
  <si>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</si>
  <si>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</si>
  <si>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</si>
  <si>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</si>
  <si>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</si>
  <si>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</si>
  <si>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</si>
  <si>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</si>
  <si>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</si>
  <si>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</si>
  <si>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</si>
  <si>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</si>
  <si>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</si>
  <si>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</si>
  <si>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</si>
  <si>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</si>
  <si>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</si>
  <si>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</si>
  <si>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</si>
  <si>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</si>
  <si>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</si>
  <si>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</si>
  <si>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</si>
  <si>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</si>
  <si>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</si>
  <si>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</si>
  <si>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</si>
  <si>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</si>
  <si>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</si>
  <si>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</si>
  <si>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</si>
  <si>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</si>
  <si>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</si>
  <si>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</si>
  <si>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</si>
  <si>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</si>
  <si>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</si>
  <si>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</si>
  <si>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</si>
  <si>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</si>
  <si>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</si>
  <si>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</si>
  <si>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</si>
  <si>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</si>
  <si>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</si>
  <si>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</si>
  <si>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</si>
  <si>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</si>
  <si>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</si>
  <si>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</si>
  <si>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</si>
  <si>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</si>
  <si>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</si>
  <si>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</si>
  <si>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</si>
  <si>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</si>
  <si>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</si>
  <si>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</si>
  <si>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</si>
  <si>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</si>
  <si>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</si>
  <si>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</si>
  <si>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</si>
  <si>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</si>
  <si>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</si>
  <si>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</si>
  <si>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</si>
  <si>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</si>
  <si>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</si>
  <si>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</si>
  <si>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</si>
  <si>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</si>
  <si>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</si>
  <si>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</si>
  <si>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</si>
  <si>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</si>
  <si>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</si>
  <si>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</si>
  <si>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</si>
  <si>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</si>
  <si>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</si>
  <si>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</si>
  <si>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</si>
  <si>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</si>
  <si>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</si>
  <si>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</si>
  <si>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</si>
  <si>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</si>
  <si>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</si>
  <si>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</si>
  <si>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</si>
  <si>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</si>
  <si>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</si>
  <si>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</si>
  <si>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</si>
  <si>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</si>
  <si>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</si>
  <si>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</si>
  <si>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</si>
  <si>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</si>
  <si>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</si>
  <si>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</si>
  <si>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</si>
  <si>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</si>
  <si>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</si>
  <si>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</si>
  <si>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</si>
  <si>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</si>
  <si>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</si>
  <si>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</si>
  <si>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</si>
  <si>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</si>
  <si>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</si>
  <si>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</si>
  <si>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</si>
  <si>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</si>
  <si>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</si>
  <si>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</si>
  <si>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</si>
  <si>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</si>
  <si>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</si>
  <si>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</si>
  <si>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</si>
  <si>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</si>
  <si>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</si>
  <si>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</si>
  <si>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</si>
  <si>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</si>
  <si>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</si>
  <si>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</si>
  <si>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</si>
  <si>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</si>
  <si>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</si>
  <si>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</si>
  <si>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</si>
  <si>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</si>
  <si>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</si>
  <si>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</si>
  <si>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</si>
  <si>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</si>
  <si>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</si>
  <si>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</si>
  <si>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</si>
  <si>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</si>
  <si>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</si>
  <si>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</si>
  <si>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</si>
  <si>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</si>
  <si>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</si>
  <si>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</si>
  <si>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</si>
  <si>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</si>
  <si>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</si>
  <si>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</si>
  <si>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</si>
  <si>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</si>
  <si>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</si>
  <si>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</si>
  <si>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</si>
  <si>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</si>
  <si>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</si>
  <si>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</si>
  <si>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</si>
  <si>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</si>
  <si>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</si>
  <si>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</si>
  <si>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</si>
  <si>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</si>
  <si>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</si>
  <si>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</si>
  <si>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</si>
  <si>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</si>
  <si>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</si>
  <si>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</si>
  <si>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</si>
  <si>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</si>
  <si>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</si>
  <si>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</si>
  <si>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</si>
  <si>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</si>
  <si>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</si>
  <si>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</si>
  <si>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</si>
  <si>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</si>
  <si>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</si>
  <si>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</si>
  <si>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</si>
  <si>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</si>
  <si>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</si>
  <si>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</si>
  <si>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</si>
  <si>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</si>
  <si>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</si>
  <si>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</si>
  <si>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</si>
  <si>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</si>
  <si>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</si>
  <si>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</si>
  <si>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</si>
  <si>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</si>
  <si>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</si>
  <si>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</si>
  <si>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</si>
  <si>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</si>
  <si>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</si>
  <si>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</si>
  <si>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</si>
  <si>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</si>
  <si>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</si>
  <si>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</si>
  <si>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</si>
  <si>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</si>
  <si>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</si>
  <si>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</si>
  <si>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</si>
  <si>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</si>
  <si>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</si>
  <si>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</si>
  <si>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</si>
  <si>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</si>
  <si>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</si>
  <si>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</si>
  <si>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</si>
  <si>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</si>
  <si>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</si>
  <si>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</si>
  <si>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</si>
  <si>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</si>
  <si>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</si>
  <si>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</si>
  <si>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</si>
  <si>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</si>
  <si>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</si>
  <si>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</si>
  <si>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</si>
  <si>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</si>
  <si>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</si>
  <si>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</si>
  <si>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</si>
  <si>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</si>
  <si>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</si>
  <si>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</si>
  <si>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</si>
  <si>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</si>
  <si>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</si>
  <si>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</si>
  <si>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</si>
  <si>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</si>
  <si>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</si>
  <si>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</si>
  <si>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</si>
  <si>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</si>
  <si>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</si>
  <si>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</si>
  <si>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</si>
  <si>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</si>
  <si>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</si>
  <si>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</si>
  <si>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</si>
  <si>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</si>
  <si>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</si>
  <si>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</si>
  <si>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</si>
  <si>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</si>
  <si>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</si>
  <si>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</si>
  <si>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</si>
  <si>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</si>
  <si>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</si>
  <si>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</si>
  <si>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</si>
  <si>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</si>
  <si>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</si>
  <si>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</si>
  <si>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</si>
  <si>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</si>
  <si>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</si>
  <si>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</si>
  <si>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</si>
  <si>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</si>
  <si>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</si>
  <si>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</si>
  <si>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</si>
  <si>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</si>
  <si>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</si>
  <si>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</si>
  <si>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</si>
  <si>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</si>
  <si>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</si>
  <si>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</si>
  <si>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</si>
  <si>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</si>
  <si>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</si>
  <si>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</si>
  <si>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</si>
  <si>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</si>
  <si>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</si>
  <si>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</si>
  <si>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</si>
  <si>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</si>
  <si>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</si>
  <si>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</si>
  <si>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</si>
  <si>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</si>
  <si>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</si>
  <si>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</si>
  <si>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</si>
  <si>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</si>
  <si>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</si>
  <si>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</si>
  <si>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</si>
  <si>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</si>
  <si>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</si>
  <si>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</si>
  <si>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</si>
  <si>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</si>
  <si>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</si>
  <si>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</si>
  <si>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</si>
  <si>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</si>
  <si>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</si>
  <si>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</si>
  <si>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</si>
  <si>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</si>
  <si>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</si>
  <si>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</si>
  <si>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</si>
  <si>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</si>
  <si>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</si>
  <si>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</si>
  <si>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</si>
  <si>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</si>
  <si>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</si>
  <si>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</si>
  <si>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</si>
  <si>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</si>
  <si>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</si>
  <si>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</si>
  <si>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</si>
  <si>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</si>
  <si>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</si>
  <si>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</si>
  <si>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</si>
  <si>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</si>
  <si>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</si>
  <si>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</si>
  <si>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</si>
  <si>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</si>
  <si>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</si>
  <si>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</si>
  <si>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</si>
  <si>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</si>
  <si>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</si>
  <si>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</si>
  <si>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</si>
  <si>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</si>
  <si>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</si>
  <si>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</si>
  <si>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</si>
  <si>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</si>
  <si>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</si>
  <si>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</si>
  <si>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</si>
  <si>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</si>
  <si>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</si>
  <si>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</si>
  <si>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</si>
  <si>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</si>
  <si>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</si>
  <si>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</si>
  <si>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</si>
  <si>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</si>
  <si>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</si>
  <si>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</si>
  <si>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</si>
  <si>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</si>
  <si>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</si>
  <si>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</si>
  <si>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</si>
  <si>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</si>
  <si>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</si>
  <si>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</si>
  <si>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</si>
  <si>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</si>
  <si>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</si>
  <si>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</si>
  <si>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</si>
  <si>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</si>
  <si>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</si>
  <si>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</si>
  <si>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</si>
  <si>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</si>
  <si>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</si>
  <si>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</si>
  <si>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</si>
  <si>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</si>
  <si>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</si>
  <si>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</si>
  <si>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</si>
  <si>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</si>
  <si>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</si>
  <si>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</si>
  <si>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</si>
  <si>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</si>
  <si>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</si>
  <si>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</si>
  <si>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</si>
  <si>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</si>
  <si>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</si>
  <si>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</si>
  <si>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</si>
  <si>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</si>
  <si>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</si>
  <si>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</si>
  <si>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</si>
  <si>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</si>
  <si>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</si>
  <si>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</si>
  <si>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</si>
  <si>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</si>
  <si>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</si>
  <si>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</si>
  <si>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</si>
  <si>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</si>
  <si>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</si>
  <si>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</si>
  <si>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</si>
  <si>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</si>
  <si>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</si>
  <si>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</si>
  <si>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</si>
  <si>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</si>
  <si>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</si>
  <si>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</si>
  <si>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</si>
  <si>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</si>
  <si>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</si>
  <si>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</si>
  <si>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</si>
  <si>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</si>
  <si>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</si>
  <si>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</si>
  <si>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</si>
  <si>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</si>
  <si>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</si>
  <si>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</si>
  <si>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</si>
  <si>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</si>
  <si>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</si>
  <si>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</si>
  <si>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</si>
  <si>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</si>
  <si>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</si>
  <si>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</si>
  <si>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</si>
  <si>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</si>
  <si>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</si>
  <si>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</si>
  <si>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</si>
  <si>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</si>
  <si>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</si>
  <si>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</si>
  <si>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</si>
  <si>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</si>
  <si>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</si>
  <si>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</si>
  <si>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</si>
  <si>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</si>
  <si>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</si>
  <si>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</si>
  <si>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</si>
  <si>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</si>
  <si>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</si>
  <si>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</si>
  <si>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</si>
  <si>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</si>
  <si>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</si>
  <si>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</si>
  <si>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</si>
  <si>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</si>
  <si>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</si>
  <si>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</si>
  <si>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</si>
  <si>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</si>
  <si>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</si>
  <si>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</si>
  <si>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</si>
  <si>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</si>
  <si>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</si>
  <si>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</si>
  <si>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</si>
  <si>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</si>
  <si>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</si>
  <si>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</si>
  <si>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</si>
  <si>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</si>
  <si>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</si>
  <si>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</si>
  <si>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</si>
  <si>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</si>
  <si>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</si>
  <si>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</si>
  <si>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</si>
  <si>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</si>
  <si>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</si>
  <si>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</si>
  <si>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</si>
  <si>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</si>
  <si>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</si>
  <si>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</si>
  <si>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</si>
  <si>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</si>
  <si>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</si>
  <si>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</si>
  <si>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</si>
  <si>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</si>
  <si>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</si>
  <si>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</si>
  <si>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</si>
  <si>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</si>
  <si>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</si>
  <si>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</si>
  <si>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</si>
  <si>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</si>
  <si>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</si>
  <si>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</si>
  <si>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</si>
  <si>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</si>
  <si>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</si>
  <si>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</si>
  <si>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</si>
  <si>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</si>
  <si>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</si>
  <si>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</si>
  <si>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</si>
  <si>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</si>
  <si>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</si>
  <si>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</si>
  <si>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</si>
  <si>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</si>
  <si>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</si>
  <si>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</si>
  <si>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</si>
  <si>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</si>
  <si>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</si>
  <si>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</si>
  <si>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</si>
  <si>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</si>
  <si>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</si>
  <si>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</si>
  <si>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</si>
  <si>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</si>
  <si>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</si>
  <si>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</si>
  <si>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</si>
  <si>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</si>
  <si>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</si>
  <si>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</si>
  <si>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</si>
  <si>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</si>
  <si>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</si>
  <si>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</si>
  <si>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</si>
  <si>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</si>
  <si>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</si>
  <si>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</si>
  <si>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</si>
  <si>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</si>
  <si>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</si>
  <si>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</si>
  <si>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</si>
  <si>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</si>
  <si>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</si>
  <si>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</si>
  <si>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</si>
  <si>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</si>
  <si>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</si>
  <si>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</si>
  <si>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</si>
  <si>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</si>
  <si>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</si>
  <si>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</si>
  <si>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</si>
  <si>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</si>
  <si>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</si>
  <si>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</si>
  <si>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</si>
  <si>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</si>
  <si>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</si>
  <si>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</si>
  <si>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</si>
  <si>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</si>
  <si>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</si>
  <si>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</si>
  <si>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</si>
  <si>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</si>
  <si>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</si>
  <si>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</si>
  <si>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</si>
  <si>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</si>
  <si>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</si>
  <si>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</si>
  <si>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</si>
  <si>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</si>
  <si>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</si>
  <si>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</si>
  <si>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</si>
  <si>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</si>
  <si>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</si>
  <si>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</si>
  <si>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</si>
  <si>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</si>
  <si>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</si>
  <si>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</si>
  <si>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</si>
  <si>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</si>
  <si>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</si>
  <si>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</si>
  <si>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</si>
  <si>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</si>
  <si>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</si>
  <si>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</si>
  <si>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</si>
  <si>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</si>
  <si>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</si>
  <si>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</si>
  <si>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</si>
  <si>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</si>
  <si>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</si>
  <si>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</si>
  <si>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</si>
  <si>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</si>
  <si>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</si>
  <si>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</si>
  <si>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</si>
  <si>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</si>
  <si>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</si>
  <si>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</si>
  <si>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</si>
  <si>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</si>
  <si>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</si>
  <si>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</si>
  <si>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</si>
  <si>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</si>
  <si>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</si>
  <si>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</si>
  <si>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</si>
  <si>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</si>
  <si>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</si>
  <si>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</si>
  <si>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</si>
  <si>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</si>
  <si>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</si>
  <si>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</si>
  <si>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</si>
  <si>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</si>
  <si>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</si>
  <si>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</si>
  <si>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</si>
  <si>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</si>
  <si>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</si>
  <si>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</si>
  <si>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</si>
  <si>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</si>
  <si>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</si>
  <si>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</si>
  <si>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</si>
  <si>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</si>
  <si>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</si>
  <si>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</si>
  <si>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</si>
  <si>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</si>
  <si>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</si>
  <si>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</si>
  <si>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</si>
  <si>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</si>
  <si>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</si>
  <si>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</si>
  <si>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</si>
  <si>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</si>
  <si>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</si>
  <si>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</si>
  <si>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</si>
  <si>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</si>
  <si>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</si>
  <si>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</si>
  <si>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</si>
  <si>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</si>
  <si>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</si>
  <si>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</si>
  <si>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</si>
  <si>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</si>
  <si>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</si>
  <si>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</si>
  <si>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</si>
  <si>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</si>
  <si>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</si>
  <si>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</si>
  <si>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</si>
  <si>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</si>
  <si>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</si>
  <si>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</si>
  <si>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</si>
  <si>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</si>
  <si>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</si>
  <si>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</si>
  <si>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</si>
  <si>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</si>
  <si>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</si>
  <si>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</si>
  <si>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</si>
  <si>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</si>
  <si>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</si>
  <si>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</si>
  <si>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</si>
  <si>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</si>
  <si>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</si>
  <si>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</si>
  <si>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</si>
  <si>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</si>
  <si>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</si>
  <si>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</si>
  <si>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</si>
  <si>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</si>
  <si>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</si>
  <si>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</si>
  <si>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</si>
  <si>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</si>
  <si>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</si>
  <si>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</si>
  <si>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</si>
  <si>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</si>
  <si>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</si>
  <si>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</si>
  <si>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</si>
  <si>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</si>
  <si>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</si>
  <si>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</si>
  <si>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</si>
  <si>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</si>
  <si>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</si>
  <si>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</si>
  <si>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</si>
  <si>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</si>
  <si>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</si>
  <si>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</si>
  <si>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</si>
  <si>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</si>
  <si>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</si>
  <si>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</si>
  <si>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</si>
  <si>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</si>
  <si>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</si>
  <si>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</si>
  <si>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</si>
  <si>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</si>
  <si>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</si>
  <si>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</si>
  <si>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</si>
  <si>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</si>
  <si>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</si>
  <si>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</si>
  <si>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</si>
  <si>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</si>
  <si>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</si>
  <si>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</si>
  <si>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</si>
  <si>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</si>
  <si>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</si>
  <si>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</si>
  <si>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</si>
  <si>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</si>
  <si>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</si>
  <si>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</si>
  <si>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</si>
  <si>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</si>
  <si>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</si>
  <si>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</si>
  <si>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</si>
  <si>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</si>
  <si>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</si>
  <si>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</si>
  <si>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</si>
  <si>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</si>
  <si>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</si>
  <si>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</si>
  <si>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</si>
  <si>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</si>
  <si>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</si>
  <si>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</si>
  <si>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</si>
  <si>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</si>
  <si>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</si>
  <si>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</si>
  <si>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</si>
  <si>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</si>
  <si>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</si>
  <si>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</si>
  <si>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</si>
  <si>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</si>
  <si>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</si>
  <si>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</si>
  <si>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</si>
  <si>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</si>
  <si>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</si>
  <si>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</si>
  <si>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</si>
  <si>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</si>
  <si>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</si>
  <si>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</si>
  <si>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</si>
  <si>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</si>
  <si>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</si>
  <si>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</si>
  <si>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</si>
  <si>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</si>
  <si>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</si>
  <si>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</si>
  <si>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</si>
  <si>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</si>
  <si>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</si>
  <si>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</si>
  <si>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</si>
  <si>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</si>
  <si>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</si>
  <si>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</si>
  <si>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</si>
  <si>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</si>
  <si>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</si>
  <si>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</si>
  <si>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</si>
  <si>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</si>
  <si>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</si>
  <si>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</si>
  <si>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</si>
  <si>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</si>
  <si>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</si>
  <si>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</si>
  <si>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</si>
  <si>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</si>
  <si>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</si>
  <si>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</si>
  <si>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</si>
  <si>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</si>
  <si>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</si>
  <si>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</si>
  <si>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</si>
  <si>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</si>
  <si>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</si>
  <si>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</si>
  <si>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</si>
  <si>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</si>
  <si>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</si>
  <si>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</si>
  <si>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</si>
  <si>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</si>
  <si>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</si>
  <si>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</si>
  <si>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</si>
  <si>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</si>
  <si>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</si>
  <si>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</si>
  <si>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</si>
  <si>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</si>
  <si>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</si>
  <si>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</si>
  <si>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</si>
  <si>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</si>
  <si>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</si>
  <si>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</si>
  <si>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</si>
  <si>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</si>
  <si>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</si>
  <si>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</si>
  <si>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</si>
  <si>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</si>
  <si>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</si>
  <si>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</si>
  <si>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</si>
  <si>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</si>
  <si>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</si>
  <si>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</si>
  <si>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</si>
  <si>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</si>
  <si>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</si>
  <si>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</si>
  <si>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</si>
  <si>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</si>
  <si>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</si>
  <si>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</si>
  <si>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</si>
  <si>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</si>
  <si>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</si>
  <si>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</si>
  <si>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</si>
  <si>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</si>
  <si>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</si>
  <si>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</si>
  <si>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</si>
  <si>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</si>
  <si>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</si>
  <si>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</si>
  <si>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</si>
  <si>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</si>
  <si>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</si>
  <si>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</si>
  <si>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</si>
  <si>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</si>
  <si>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</si>
  <si>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</si>
  <si>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</si>
  <si>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</si>
  <si>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</si>
  <si>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</si>
  <si>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</si>
  <si>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</si>
  <si>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</si>
  <si>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</si>
  <si>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</si>
  <si>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</si>
  <si>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</si>
  <si>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</si>
  <si>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</si>
  <si>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</si>
  <si>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</si>
  <si>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</si>
  <si>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</si>
  <si>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</si>
  <si>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</si>
  <si>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</si>
  <si>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</si>
  <si>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</si>
  <si>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</si>
  <si>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</si>
  <si>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</si>
  <si>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</si>
  <si>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</si>
  <si>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</si>
  <si>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</si>
  <si>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</si>
  <si>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</si>
  <si>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</si>
  <si>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</si>
  <si>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</si>
  <si>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</si>
  <si>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</si>
  <si>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</si>
  <si>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</si>
  <si>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</si>
  <si>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</si>
  <si>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</si>
  <si>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</si>
  <si>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</si>
  <si>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</si>
  <si>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</si>
  <si>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</si>
  <si>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</si>
  <si>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</si>
  <si>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</si>
  <si>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</si>
  <si>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</si>
  <si>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</si>
  <si>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</si>
  <si>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</si>
  <si>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</si>
  <si>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</si>
  <si>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</si>
  <si>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</si>
  <si>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</si>
  <si>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</si>
  <si>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</si>
  <si>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</si>
  <si>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</si>
  <si>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</si>
  <si>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</si>
  <si>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</si>
  <si>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</si>
  <si>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</si>
  <si>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</si>
  <si>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</si>
  <si>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</si>
  <si>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</si>
  <si>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</si>
  <si>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</si>
  <si>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</si>
  <si>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</si>
  <si>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</si>
  <si>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</si>
  <si>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</si>
  <si>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</si>
  <si>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</si>
  <si>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</si>
  <si>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</si>
  <si>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</si>
  <si>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</si>
  <si>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</si>
  <si>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</si>
  <si>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</si>
  <si>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</si>
  <si>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</si>
  <si>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</si>
  <si>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</si>
  <si>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</si>
  <si>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</si>
  <si>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</si>
  <si>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</si>
  <si>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</si>
  <si>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</si>
  <si>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</si>
  <si>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</si>
  <si>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</si>
  <si>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</si>
  <si>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</si>
  <si>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</si>
  <si>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</si>
  <si>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</si>
  <si>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</si>
  <si>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</si>
  <si>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</si>
  <si>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</si>
  <si>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</si>
  <si>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</si>
  <si>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</si>
  <si>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</si>
  <si>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</si>
  <si>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</si>
  <si>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</si>
  <si>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</si>
  <si>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</si>
  <si>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</si>
  <si>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</si>
  <si>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</si>
  <si>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</si>
  <si>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</si>
  <si>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</si>
  <si>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</si>
  <si>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</si>
  <si>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</si>
  <si>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</si>
  <si>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</si>
  <si>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</si>
  <si>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</si>
  <si>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</si>
  <si>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</si>
  <si>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</si>
  <si>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</si>
  <si>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</si>
  <si>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</si>
  <si>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</si>
  <si>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</si>
  <si>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</si>
  <si>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</si>
  <si>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</si>
  <si>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</si>
  <si>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</si>
  <si>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</si>
  <si>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</si>
  <si>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</si>
  <si>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</si>
  <si>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</si>
  <si>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</si>
  <si>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</si>
  <si>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</si>
  <si>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</si>
  <si>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</si>
  <si>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</si>
  <si>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</si>
  <si>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</si>
  <si>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</si>
  <si>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</si>
  <si>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</si>
  <si>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</si>
  <si>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</si>
  <si>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</si>
  <si>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</si>
  <si>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</si>
  <si>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</si>
  <si>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</si>
  <si>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</si>
  <si>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</si>
  <si>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</si>
  <si>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</si>
  <si>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</si>
  <si>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</si>
  <si>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</si>
  <si>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</si>
  <si>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</si>
  <si>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</si>
  <si>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</si>
  <si>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</si>
  <si>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</si>
  <si>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</si>
  <si>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</si>
  <si>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</si>
  <si>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</si>
  <si>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</si>
  <si>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</si>
  <si>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</si>
  <si>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</si>
  <si>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</si>
  <si>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</si>
  <si>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</si>
  <si>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</si>
  <si>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</si>
  <si>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</si>
  <si>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</si>
  <si>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</si>
  <si>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</si>
  <si>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</si>
  <si>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</si>
  <si>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</si>
  <si>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</si>
  <si>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</si>
  <si>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</si>
  <si>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</si>
  <si>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</si>
  <si>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</si>
  <si>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</si>
  <si>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</si>
  <si>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</si>
  <si>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</si>
  <si>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</si>
  <si>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</si>
  <si>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</si>
  <si>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</si>
  <si>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</si>
  <si>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</si>
  <si>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</si>
  <si>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</si>
  <si>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</si>
  <si>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</si>
  <si>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</si>
  <si>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</si>
  <si>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</si>
  <si>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</si>
  <si>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</si>
  <si>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</si>
  <si>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</si>
  <si>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</si>
  <si>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</si>
  <si>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</si>
  <si>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</si>
  <si>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</si>
  <si>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</si>
  <si>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</si>
  <si>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</si>
  <si>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</si>
  <si>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</si>
  <si>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</si>
  <si>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</si>
  <si>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</si>
  <si>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</si>
  <si>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</si>
  <si>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</si>
  <si>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</si>
  <si>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</si>
  <si>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</si>
  <si>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</si>
  <si>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</si>
  <si>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</si>
  <si>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</si>
  <si>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</si>
  <si>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</si>
  <si>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</si>
  <si>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</si>
  <si>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</si>
  <si>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</si>
  <si>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</si>
  <si>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</si>
  <si>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</si>
  <si>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</si>
  <si>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</si>
  <si>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</si>
  <si>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</si>
  <si>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</si>
  <si>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</si>
  <si>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</si>
  <si>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</si>
  <si>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</si>
  <si>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</si>
  <si>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</si>
  <si>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</si>
  <si>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</si>
  <si>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</si>
  <si>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</si>
  <si>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</si>
  <si>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</si>
  <si>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</si>
  <si>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</si>
  <si>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</si>
  <si>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</si>
  <si>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</si>
  <si>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</si>
  <si>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</si>
  <si>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</si>
  <si>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</si>
  <si>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</si>
  <si>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</si>
  <si>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</si>
  <si>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</si>
  <si>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</si>
  <si>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</si>
  <si>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</si>
  <si>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</si>
  <si>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</si>
  <si>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</si>
  <si>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</si>
  <si>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</si>
  <si>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</si>
  <si>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</si>
  <si>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</si>
  <si>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</si>
  <si>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</si>
  <si>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</si>
  <si>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</si>
  <si>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</si>
  <si>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</si>
  <si>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</si>
  <si>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</si>
  <si>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</si>
  <si>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</si>
  <si>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</si>
  <si>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</si>
  <si>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</si>
  <si>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</si>
  <si>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</si>
  <si>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</si>
  <si>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</si>
  <si>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</si>
  <si>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</si>
  <si>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</si>
  <si>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</si>
  <si>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</si>
  <si>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</si>
  <si>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</si>
  <si>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</si>
  <si>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</si>
  <si>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</si>
  <si>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</si>
  <si>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</si>
  <si>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</si>
  <si>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</si>
  <si>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</si>
  <si>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</si>
  <si>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</si>
  <si>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</si>
  <si>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</si>
  <si>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</si>
  <si>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</si>
  <si>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</si>
  <si>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</si>
  <si>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</si>
  <si>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</si>
  <si>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</si>
  <si>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</si>
  <si>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</si>
  <si>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</si>
  <si>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</si>
  <si>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</si>
  <si>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</si>
  <si>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</si>
  <si>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</si>
  <si>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</si>
  <si>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</si>
  <si>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</si>
  <si>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</si>
  <si>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</si>
  <si>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</si>
  <si>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</si>
  <si>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</si>
  <si>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</si>
  <si>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</si>
  <si>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</si>
  <si>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</si>
  <si>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</si>
  <si>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</si>
  <si>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</si>
  <si>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</si>
  <si>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</si>
  <si>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</si>
  <si>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</si>
  <si>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</si>
  <si>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</si>
  <si>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</si>
  <si>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</si>
  <si>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</si>
  <si>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</si>
  <si>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</si>
  <si>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</si>
  <si>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</si>
  <si>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</si>
  <si>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</si>
  <si>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</si>
  <si>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</si>
  <si>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</si>
  <si>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</si>
  <si>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</si>
  <si>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</si>
  <si>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</si>
  <si>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</si>
  <si>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</si>
  <si>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</si>
  <si>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</si>
  <si>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</si>
  <si>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</si>
  <si>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</si>
  <si>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</si>
  <si>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</si>
  <si>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</si>
  <si>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</si>
  <si>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</si>
  <si>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</si>
  <si>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</si>
  <si>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</si>
  <si>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</si>
  <si>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</si>
  <si>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</si>
  <si>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</si>
  <si>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</si>
  <si>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</si>
  <si>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</si>
  <si>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</si>
  <si>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</si>
  <si>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</si>
  <si>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</si>
  <si>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</si>
  <si>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</si>
  <si>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</si>
  <si>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</si>
  <si>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</si>
  <si>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</si>
  <si>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</si>
  <si>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</si>
  <si>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</si>
  <si>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</si>
  <si>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</si>
  <si>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</si>
  <si>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</si>
  <si>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</si>
  <si>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</si>
  <si>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</si>
  <si>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</si>
  <si>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</si>
  <si>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</si>
  <si>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</si>
  <si>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</si>
  <si>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</si>
  <si>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</si>
  <si>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</si>
  <si>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</si>
  <si>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</si>
  <si>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</si>
  <si>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</si>
  <si>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</si>
  <si>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</si>
  <si>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</si>
  <si>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</si>
  <si>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</si>
  <si>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</si>
  <si>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</si>
  <si>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</si>
  <si>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</si>
  <si>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</si>
  <si>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</si>
  <si>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</si>
  <si>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</si>
  <si>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</si>
  <si>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</si>
  <si>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</si>
  <si>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</si>
  <si>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</si>
  <si>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</si>
  <si>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</si>
  <si>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</si>
  <si>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</si>
  <si>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</si>
  <si>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</si>
  <si>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</si>
  <si>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</si>
  <si>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</si>
  <si>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</si>
  <si>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</si>
  <si>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</si>
  <si>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</si>
  <si>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</si>
  <si>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</si>
  <si>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</si>
  <si>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</si>
  <si>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</si>
  <si>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</si>
  <si>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</si>
  <si>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</si>
  <si>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</si>
  <si>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</si>
  <si>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</si>
  <si>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</si>
  <si>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</si>
  <si>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</si>
  <si>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</si>
  <si>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</si>
  <si>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</si>
  <si>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</si>
  <si>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</si>
  <si>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</si>
  <si>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</si>
  <si>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</si>
  <si>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</si>
  <si>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</si>
  <si>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</si>
  <si>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</si>
  <si>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</si>
  <si>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</si>
  <si>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</si>
  <si>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</si>
  <si>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</si>
  <si>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</si>
  <si>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</si>
  <si>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</si>
  <si>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</si>
  <si>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</si>
  <si>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</si>
  <si>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</si>
  <si>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</si>
  <si>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</si>
  <si>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</si>
  <si>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</si>
  <si>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</si>
  <si>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</si>
  <si>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</si>
  <si>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</si>
  <si>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</si>
  <si>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</si>
  <si>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</si>
  <si>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</si>
  <si>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</si>
  <si>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</si>
  <si>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</si>
  <si>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</si>
  <si>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</si>
  <si>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</si>
  <si>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</si>
  <si>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</si>
  <si>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</si>
  <si>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</si>
  <si>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</si>
  <si>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</si>
  <si>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</si>
  <si>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</si>
  <si>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</si>
  <si>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</si>
  <si>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</si>
  <si>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</si>
  <si>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</si>
  <si>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</si>
  <si>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</si>
  <si>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</si>
  <si>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</si>
  <si>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</si>
  <si>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</si>
  <si>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</si>
  <si>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</si>
  <si>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</si>
  <si>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</si>
  <si>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</si>
  <si>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</si>
  <si>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</si>
  <si>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</si>
  <si>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</si>
  <si>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</si>
  <si>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</si>
  <si>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</si>
  <si>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</si>
  <si>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</si>
  <si>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</si>
  <si>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</si>
  <si>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</si>
  <si>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</si>
  <si>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</si>
  <si>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</si>
  <si>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</si>
  <si>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</si>
  <si>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</si>
  <si>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</si>
  <si>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</si>
  <si>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</si>
  <si>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</si>
  <si>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</si>
  <si>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</si>
  <si>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</si>
  <si>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</si>
  <si>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</si>
  <si>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</si>
  <si>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</si>
  <si>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</si>
  <si>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</si>
  <si>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</si>
  <si>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</si>
  <si>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</si>
  <si>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</si>
  <si>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</si>
  <si>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</si>
  <si>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</si>
  <si>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</si>
  <si>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</si>
  <si>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</si>
  <si>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</si>
  <si>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</si>
  <si>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</si>
  <si>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</si>
  <si>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</si>
  <si>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</si>
  <si>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</si>
  <si>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</si>
  <si>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</si>
  <si>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</si>
  <si>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</si>
  <si>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</si>
  <si>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</si>
  <si>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</si>
  <si>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</si>
  <si>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</si>
  <si>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</si>
  <si>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</si>
  <si>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</si>
  <si>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</si>
  <si>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</si>
  <si>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</si>
  <si>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</si>
  <si>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</si>
  <si>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</si>
  <si>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</si>
  <si>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</si>
  <si>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</si>
  <si>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</si>
  <si>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</si>
  <si>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</si>
  <si>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</si>
  <si>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</si>
  <si>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</si>
  <si>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</si>
  <si>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</si>
  <si>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</si>
  <si>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</si>
  <si>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</si>
  <si>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</si>
  <si>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</si>
  <si>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</si>
  <si>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</si>
  <si>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</si>
  <si>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</si>
  <si>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</si>
  <si>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</si>
  <si>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</si>
  <si>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</si>
  <si>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</si>
  <si>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</si>
  <si>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</si>
  <si>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</si>
  <si>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</si>
  <si>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</si>
  <si>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</si>
  <si>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</si>
  <si>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</si>
  <si>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</si>
  <si>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</si>
  <si>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</si>
  <si>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</si>
  <si>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</si>
  <si>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</si>
  <si>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</si>
  <si>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</si>
  <si>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</si>
  <si>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</si>
  <si>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</si>
  <si>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</si>
  <si>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</si>
  <si>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</si>
  <si>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</si>
  <si>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</si>
  <si>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</si>
  <si>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</si>
  <si>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</si>
  <si>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</si>
  <si>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</si>
  <si>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</si>
  <si>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</si>
  <si>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</si>
  <si>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</si>
  <si>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</si>
  <si>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</si>
  <si>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</si>
  <si>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</si>
  <si>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</si>
  <si>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</si>
  <si>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</si>
  <si>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</si>
  <si>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</si>
  <si>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</si>
  <si>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</si>
  <si>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</si>
  <si>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</si>
  <si>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</si>
  <si>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</si>
  <si>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</si>
  <si>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</si>
  <si>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</si>
  <si>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</si>
  <si>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</si>
  <si>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</si>
  <si>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</si>
  <si>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</si>
  <si>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</si>
  <si>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</si>
  <si>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</si>
  <si>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</si>
  <si>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</si>
  <si>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</si>
  <si>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</si>
  <si>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</si>
  <si>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</si>
  <si>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</si>
  <si>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</si>
  <si>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</si>
  <si>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</si>
  <si>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</si>
  <si>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</si>
  <si>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</si>
  <si>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</si>
  <si>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</si>
  <si>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</si>
  <si>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</si>
  <si>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</si>
  <si>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</si>
  <si>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</si>
  <si>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</si>
  <si>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</si>
  <si>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</si>
  <si>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</si>
  <si>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</si>
  <si>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</si>
  <si>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</si>
  <si>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</si>
  <si>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</si>
  <si>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</si>
  <si>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</si>
  <si>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</si>
  <si>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</si>
  <si>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</si>
  <si>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</si>
  <si>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</si>
  <si>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</si>
  <si>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</si>
  <si>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</si>
  <si>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</si>
  <si>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</si>
  <si>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</si>
  <si>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</si>
  <si>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</si>
  <si>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</si>
  <si>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</si>
  <si>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</si>
  <si>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</si>
  <si>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</si>
  <si>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</si>
  <si>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</si>
  <si>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</si>
  <si>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</si>
  <si>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</si>
  <si>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</si>
  <si>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</si>
  <si>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</si>
  <si>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</si>
  <si>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</si>
  <si>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</si>
  <si>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</si>
  <si>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</si>
  <si>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</si>
  <si>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</si>
  <si>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</si>
  <si>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</si>
  <si>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</si>
  <si>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</si>
  <si>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</si>
  <si>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</si>
  <si>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</si>
  <si>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</si>
  <si>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</si>
  <si>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</si>
  <si>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</si>
  <si>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</si>
  <si>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</si>
  <si>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</si>
  <si>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</si>
  <si>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</si>
  <si>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</si>
  <si>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</si>
  <si>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</si>
  <si>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</si>
  <si>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</si>
  <si>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</si>
  <si>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</si>
  <si>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</si>
  <si>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</si>
  <si>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</si>
  <si>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</si>
  <si>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</si>
  <si>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</si>
  <si>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</si>
  <si>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</si>
  <si>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</si>
  <si>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</si>
  <si>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</si>
  <si>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</si>
  <si>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</si>
  <si>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</si>
  <si>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</si>
  <si>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</si>
  <si>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</si>
  <si>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</si>
  <si>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</si>
  <si>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</si>
  <si>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</si>
  <si>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</si>
  <si>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</si>
  <si>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</si>
  <si>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</si>
  <si>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</si>
  <si>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</si>
  <si>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</si>
  <si>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</si>
  <si>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</si>
  <si>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</si>
  <si>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</si>
  <si>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</si>
  <si>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</si>
  <si>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</si>
  <si>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</si>
  <si>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</si>
  <si>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</si>
  <si>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</si>
  <si>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</si>
  <si>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</si>
  <si>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</si>
  <si>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</si>
  <si>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</si>
  <si>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</si>
  <si>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</si>
  <si>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</si>
  <si>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</si>
  <si>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</si>
  <si>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</si>
  <si>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</si>
  <si>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</si>
  <si>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</si>
  <si>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</si>
  <si>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</si>
  <si>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</si>
  <si>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</si>
  <si>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</si>
  <si>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</si>
  <si>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</si>
  <si>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</si>
  <si>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</si>
  <si>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</si>
  <si>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</si>
  <si>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</si>
  <si>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</si>
  <si>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</si>
  <si>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</si>
  <si>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</si>
  <si>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</si>
  <si>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</si>
  <si>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</si>
  <si>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</si>
  <si>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</si>
  <si>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</si>
  <si>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</si>
  <si>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</si>
  <si>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</si>
  <si>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</si>
  <si>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</si>
  <si>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</si>
  <si>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</si>
  <si>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</si>
  <si>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</si>
  <si>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</si>
  <si>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</si>
  <si>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</si>
  <si>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</si>
  <si>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</si>
  <si>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</si>
  <si>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</si>
  <si>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</si>
  <si>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</si>
  <si>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</si>
  <si>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</si>
  <si>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</si>
  <si>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</si>
  <si>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</si>
  <si>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</si>
  <si>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</si>
  <si>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</si>
  <si>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</si>
  <si>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</si>
  <si>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</si>
  <si>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</si>
  <si>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</si>
  <si>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</si>
  <si>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</si>
  <si>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</si>
  <si>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</si>
  <si>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</si>
  <si>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</si>
  <si>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</si>
  <si>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</si>
  <si>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</si>
  <si>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</si>
  <si>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</si>
  <si>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</si>
  <si>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</si>
  <si>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</si>
  <si>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</si>
  <si>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</si>
  <si>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</si>
  <si>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</si>
  <si>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</si>
  <si>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</si>
  <si>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</si>
  <si>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</si>
  <si>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</si>
  <si>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</si>
  <si>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</si>
  <si>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</si>
  <si>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</si>
  <si>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</si>
  <si>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</si>
  <si>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</si>
  <si>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</si>
  <si>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</si>
  <si>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</si>
  <si>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</si>
  <si>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</si>
  <si>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</si>
  <si>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</si>
  <si>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</si>
  <si>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</si>
  <si>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</si>
  <si>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</si>
  <si>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</si>
  <si>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</si>
  <si>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</si>
  <si>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</si>
  <si>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</si>
  <si>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</si>
  <si>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</si>
  <si>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</si>
  <si>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</si>
  <si>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</si>
  <si>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</si>
  <si>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</si>
  <si>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</si>
  <si>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</si>
  <si>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</si>
  <si>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</si>
  <si>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</si>
  <si>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</si>
  <si>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</si>
  <si>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</si>
  <si>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</si>
  <si>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</si>
  <si>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</si>
  <si>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</si>
  <si>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</si>
  <si>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</si>
  <si>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</si>
  <si>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</si>
  <si>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</si>
  <si>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</si>
  <si>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</si>
  <si>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</si>
  <si>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</si>
  <si>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</si>
  <si>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</si>
  <si>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</si>
  <si>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</si>
  <si>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</si>
  <si>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</si>
  <si>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</si>
  <si>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</si>
  <si>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</si>
  <si>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</si>
  <si>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</si>
  <si>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</si>
  <si>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</si>
  <si>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</si>
  <si>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</si>
  <si>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</si>
  <si>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</si>
  <si>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</si>
  <si>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</si>
  <si>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</si>
  <si>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</si>
  <si>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</si>
  <si>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</si>
  <si>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</si>
  <si>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</si>
  <si>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</si>
  <si>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</si>
  <si>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</si>
  <si>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</si>
  <si>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</si>
  <si>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</si>
  <si>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</si>
  <si>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</si>
  <si>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</si>
  <si>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</si>
  <si>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</si>
  <si>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</si>
  <si>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</si>
  <si>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</si>
  <si>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</si>
  <si>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</si>
  <si>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</si>
  <si>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</si>
  <si>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</si>
  <si>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</si>
  <si>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</si>
  <si>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</si>
  <si>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</si>
  <si>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</si>
  <si>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</si>
  <si>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</si>
  <si>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</si>
  <si>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</si>
  <si>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</si>
  <si>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</si>
  <si>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</si>
  <si>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</si>
  <si>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</si>
  <si>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</si>
  <si>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</si>
  <si>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</si>
  <si>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</si>
  <si>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</si>
  <si>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</si>
  <si>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</si>
  <si>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</si>
  <si>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</si>
  <si>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</si>
  <si>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</si>
  <si>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</si>
  <si>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</si>
  <si>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</si>
  <si>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</si>
  <si>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</si>
  <si>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</si>
  <si>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</si>
  <si>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</si>
  <si>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</si>
  <si>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</si>
  <si>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</si>
  <si>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</si>
  <si>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</si>
  <si>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</si>
  <si>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</si>
  <si>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</si>
  <si>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</si>
  <si>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</si>
  <si>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</si>
  <si>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</si>
  <si>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</si>
  <si>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</si>
  <si>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</si>
  <si>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</si>
  <si>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</si>
  <si>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</si>
  <si>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</si>
  <si>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</si>
  <si>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</si>
  <si>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</si>
  <si>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</si>
  <si>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</si>
  <si>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</si>
  <si>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</si>
  <si>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</si>
  <si>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</si>
  <si>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</si>
  <si>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</si>
  <si>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</si>
  <si>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</si>
  <si>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</si>
  <si>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</si>
  <si>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</si>
  <si>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</si>
  <si>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</si>
  <si>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</si>
  <si>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</si>
  <si>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</si>
  <si>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</si>
  <si>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</si>
  <si>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</si>
  <si>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</si>
  <si>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</si>
  <si>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</si>
  <si>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</si>
  <si>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</si>
  <si>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</si>
  <si>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</si>
  <si>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</si>
  <si>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</si>
  <si>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</si>
  <si>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</si>
  <si>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</si>
  <si>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</si>
  <si>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</si>
  <si>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</si>
  <si>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</si>
  <si>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</si>
  <si>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</si>
  <si>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</si>
  <si>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</si>
  <si>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</si>
  <si>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</si>
  <si>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</si>
  <si>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</si>
  <si>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</si>
  <si>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</si>
  <si>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</si>
  <si>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</si>
  <si>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</si>
  <si>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</si>
  <si>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</si>
  <si>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</si>
  <si>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</si>
  <si>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</si>
  <si>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</si>
  <si>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</si>
  <si>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</si>
  <si>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</si>
  <si>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</si>
  <si>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</si>
  <si>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</si>
  <si>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</si>
  <si>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</si>
  <si>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</si>
  <si>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</si>
  <si>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</si>
  <si>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</si>
  <si>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</si>
  <si>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</si>
  <si>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</si>
  <si>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</si>
  <si>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</si>
  <si>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</si>
  <si>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</si>
  <si>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</si>
  <si>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</si>
  <si>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</si>
  <si>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</si>
  <si>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</si>
  <si>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</si>
  <si>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</si>
  <si>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</si>
  <si>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</si>
  <si>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</si>
  <si>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</si>
  <si>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</si>
  <si>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</si>
  <si>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</si>
  <si>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</si>
  <si>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</si>
  <si>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</si>
  <si>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</si>
  <si>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</si>
  <si>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</si>
  <si>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</si>
  <si>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</si>
  <si>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</si>
  <si>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</si>
  <si>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</si>
  <si>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</si>
  <si>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</si>
  <si>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</si>
  <si>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</si>
  <si>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</si>
  <si>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</si>
  <si>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</si>
  <si>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</si>
  <si>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</si>
  <si>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</si>
  <si>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</si>
  <si>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</si>
  <si>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</si>
  <si>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</si>
  <si>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</si>
  <si>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</si>
  <si>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</si>
  <si>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</si>
  <si>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</si>
  <si>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</si>
  <si>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</si>
  <si>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</si>
  <si>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</si>
  <si>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</si>
  <si>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</si>
  <si>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</si>
  <si>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</si>
  <si>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</si>
  <si>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</si>
  <si>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</si>
  <si>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</si>
  <si>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</si>
  <si>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</si>
  <si>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</si>
  <si>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</si>
  <si>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</si>
  <si>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</si>
  <si>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</si>
  <si>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</si>
  <si>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</si>
  <si>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</si>
  <si>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</si>
  <si>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</si>
  <si>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</si>
  <si>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</si>
  <si>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</si>
  <si>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</si>
  <si>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</si>
  <si>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</si>
  <si>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</si>
  <si>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</si>
  <si>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</si>
  <si>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</si>
  <si>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</si>
  <si>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</si>
  <si>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</si>
  <si>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</si>
  <si>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</si>
  <si>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</si>
  <si>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</si>
  <si>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</si>
  <si>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</si>
  <si>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</si>
  <si>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</si>
  <si>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</si>
  <si>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</si>
  <si>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</si>
  <si>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</si>
  <si>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</si>
  <si>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</si>
  <si>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</si>
  <si>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</si>
  <si>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</si>
  <si>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</si>
  <si>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</si>
  <si>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</si>
  <si>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</si>
  <si>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</si>
  <si>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</si>
  <si>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</si>
  <si>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</si>
  <si>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</si>
  <si>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</si>
  <si>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</si>
  <si>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</si>
  <si>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</si>
  <si>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</si>
  <si>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</si>
  <si>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</si>
  <si>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</si>
  <si>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</si>
  <si>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</si>
  <si>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</si>
  <si>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</si>
  <si>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</si>
  <si>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</si>
  <si>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</si>
  <si>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</si>
  <si>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</si>
  <si>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</si>
  <si>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</si>
  <si>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</si>
  <si>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</si>
  <si>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</si>
  <si>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</si>
  <si>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</si>
  <si>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</si>
  <si>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</si>
  <si>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</si>
  <si>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</si>
  <si>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</si>
  <si>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</si>
  <si>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</si>
  <si>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</si>
  <si>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</si>
  <si>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</si>
  <si>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</si>
  <si>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</si>
  <si>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</si>
  <si>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</si>
  <si>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</si>
  <si>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</si>
  <si>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</si>
  <si>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</si>
  <si>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</si>
  <si>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</si>
  <si>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</si>
  <si>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</si>
  <si>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</si>
  <si>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</si>
  <si>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</si>
  <si>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</si>
  <si>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</si>
  <si>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</si>
  <si>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</si>
  <si>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</si>
  <si>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</si>
  <si>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</si>
  <si>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</si>
  <si>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</si>
  <si>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</si>
  <si>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</si>
  <si>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</si>
  <si>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</si>
  <si>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</si>
  <si>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</si>
  <si>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</si>
  <si>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</si>
  <si>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</si>
  <si>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</si>
  <si>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</si>
  <si>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</si>
  <si>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</si>
  <si>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</si>
  <si>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</si>
  <si>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</si>
  <si>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</si>
  <si>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</si>
  <si>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</si>
  <si>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</si>
  <si>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</si>
  <si>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</si>
  <si>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</si>
  <si>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</si>
  <si>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</si>
  <si>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</si>
  <si>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</si>
  <si>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</si>
  <si>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</si>
  <si>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</si>
  <si>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</si>
  <si>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</si>
  <si>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</si>
  <si>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</si>
  <si>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</si>
  <si>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</si>
  <si>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</si>
  <si>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</si>
  <si>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</si>
  <si>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</si>
  <si>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</si>
  <si>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</si>
  <si>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</si>
  <si>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</si>
  <si>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</si>
  <si>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</si>
  <si>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</si>
  <si>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</si>
  <si>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</si>
  <si>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</si>
  <si>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</si>
  <si>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</si>
  <si>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</si>
  <si>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</si>
  <si>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</si>
  <si>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</si>
  <si>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</si>
  <si>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</si>
  <si>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</si>
  <si>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</si>
  <si>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</si>
  <si>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</si>
  <si>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</si>
  <si>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</si>
  <si>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</si>
  <si>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</si>
  <si>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</si>
  <si>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</si>
  <si>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</si>
  <si>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</si>
  <si>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</si>
  <si>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</si>
  <si>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</si>
  <si>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</si>
  <si>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</si>
  <si>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</si>
  <si>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</si>
  <si>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</si>
  <si>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</si>
  <si>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</si>
  <si>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</si>
  <si>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</si>
  <si>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</si>
  <si>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</si>
  <si>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</si>
  <si>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</si>
  <si>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</si>
  <si>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</si>
  <si>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</si>
  <si>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</si>
  <si>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</si>
  <si>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</si>
  <si>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</si>
  <si>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</si>
  <si>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</si>
  <si>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</si>
  <si>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</si>
  <si>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</si>
  <si>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</si>
  <si>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</si>
  <si>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</si>
  <si>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</si>
  <si>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</si>
  <si>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</si>
  <si>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</si>
  <si>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</si>
  <si>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</si>
  <si>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</si>
  <si>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</si>
  <si>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</si>
  <si>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</si>
  <si>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</si>
  <si>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</si>
  <si>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</si>
  <si>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</si>
  <si>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</si>
  <si>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</si>
  <si>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</si>
  <si>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</si>
  <si>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</si>
  <si>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</si>
  <si>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</si>
  <si>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</si>
  <si>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</si>
  <si>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</si>
  <si>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</si>
  <si>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</si>
  <si>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</si>
  <si>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</si>
  <si>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</si>
  <si>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</si>
  <si>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</si>
  <si>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</si>
  <si>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</si>
  <si>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</si>
  <si>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</si>
  <si>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</si>
  <si>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</si>
  <si>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</si>
  <si>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</si>
  <si>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</si>
  <si>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</si>
  <si>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</si>
  <si>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</si>
  <si>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</si>
  <si>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</si>
  <si>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</si>
  <si>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</si>
  <si>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</si>
  <si>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</si>
  <si>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</si>
  <si>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</si>
  <si>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</si>
  <si>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</si>
  <si>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</si>
  <si>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</si>
  <si>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</si>
  <si>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</si>
  <si>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</si>
  <si>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</si>
  <si>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</si>
  <si>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</si>
  <si>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</si>
  <si>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</si>
  <si>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</si>
  <si>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</si>
  <si>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</si>
  <si>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</si>
  <si>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</si>
  <si>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</si>
  <si>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</si>
  <si>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</si>
  <si>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</si>
  <si>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</si>
  <si>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</si>
  <si>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</si>
  <si>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</si>
  <si>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</si>
  <si>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</si>
  <si>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</si>
  <si>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</si>
  <si>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</si>
  <si>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</si>
  <si>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</si>
  <si>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</si>
  <si>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</si>
  <si>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</si>
  <si>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</si>
  <si>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</si>
  <si>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</si>
  <si>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</si>
  <si>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</si>
  <si>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</si>
  <si>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</si>
  <si>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</si>
  <si>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</si>
  <si>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</si>
  <si>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</si>
  <si>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</si>
  <si>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</si>
  <si>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</si>
  <si>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</si>
  <si>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</si>
  <si>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</si>
  <si>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</si>
  <si>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</si>
  <si>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</si>
  <si>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</si>
  <si>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</si>
  <si>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</si>
  <si>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</si>
  <si>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</si>
  <si>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</si>
  <si>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</si>
  <si>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</si>
  <si>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</si>
  <si>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</si>
  <si>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</si>
  <si>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</si>
  <si>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</si>
  <si>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</si>
  <si>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</si>
  <si>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</si>
  <si>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</si>
  <si>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</si>
  <si>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</si>
  <si>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</si>
  <si>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</si>
  <si>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</si>
  <si>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</si>
  <si>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</si>
  <si>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</si>
  <si>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</si>
  <si>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</si>
  <si>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</si>
  <si>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</si>
  <si>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</si>
  <si>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</si>
  <si>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</si>
  <si>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</si>
  <si>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</si>
  <si>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</si>
  <si>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</si>
  <si>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</si>
  <si>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</si>
  <si>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</si>
  <si>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</si>
  <si>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</si>
  <si>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</si>
  <si>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</si>
  <si>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</si>
  <si>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</si>
  <si>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</si>
  <si>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</si>
  <si>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</si>
  <si>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</si>
  <si>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</si>
  <si>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</si>
  <si>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</si>
  <si>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</si>
  <si>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</si>
  <si>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</si>
  <si>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</si>
  <si>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</si>
  <si>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</si>
  <si>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</si>
  <si>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</si>
  <si>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</si>
  <si>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</si>
  <si>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</si>
  <si>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</si>
  <si>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</si>
  <si>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</si>
  <si>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</si>
  <si>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</si>
  <si>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</si>
  <si>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</si>
  <si>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</si>
  <si>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</si>
  <si>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</si>
  <si>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</si>
  <si>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</si>
  <si>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</si>
  <si>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</si>
  <si>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</si>
  <si>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</si>
  <si>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</si>
  <si>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</si>
  <si>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</si>
  <si>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</si>
  <si>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</si>
  <si>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</si>
  <si>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</si>
  <si>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</si>
  <si>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</si>
  <si>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</si>
  <si>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</si>
  <si>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</si>
  <si>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</si>
  <si>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</si>
  <si>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</si>
  <si>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</si>
  <si>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</si>
  <si>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</si>
  <si>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</si>
  <si>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</si>
  <si>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</si>
  <si>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</si>
  <si>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</si>
  <si>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</si>
  <si>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</si>
  <si>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</si>
  <si>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</si>
  <si>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</si>
  <si>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</si>
  <si>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</si>
  <si>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</si>
  <si>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</si>
  <si>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</si>
  <si>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</si>
  <si>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</si>
  <si>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</si>
  <si>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</si>
  <si>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</si>
  <si>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</si>
  <si>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</si>
  <si>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</si>
  <si>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</si>
  <si>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</si>
  <si>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</si>
  <si>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</si>
  <si>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</si>
  <si>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</si>
  <si>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</si>
  <si>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</si>
  <si>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</si>
  <si>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</si>
  <si>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</si>
  <si>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</si>
  <si>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</si>
  <si>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</si>
  <si>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</si>
  <si>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</si>
  <si>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</si>
  <si>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</si>
  <si>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</si>
  <si>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</si>
  <si>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</si>
  <si>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</si>
  <si>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</si>
  <si>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</si>
  <si>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</si>
  <si>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</si>
  <si>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</si>
  <si>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</si>
  <si>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</si>
  <si>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</si>
  <si>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</si>
  <si>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</si>
  <si>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</si>
  <si>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</si>
  <si>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</si>
  <si>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</si>
  <si>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</si>
  <si>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</si>
  <si>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</si>
  <si>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</si>
  <si>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</si>
  <si>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</si>
  <si>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</si>
  <si>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</si>
  <si>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</si>
  <si>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</si>
  <si>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</si>
  <si>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</si>
  <si>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</si>
  <si>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</si>
  <si>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</si>
  <si>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</si>
  <si>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</si>
  <si>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</si>
  <si>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</si>
  <si>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</si>
  <si>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</si>
  <si>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</si>
  <si>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</si>
  <si>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</si>
  <si>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</si>
  <si>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</si>
  <si>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</si>
  <si>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</si>
  <si>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</si>
  <si>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</si>
  <si>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</si>
  <si>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</si>
  <si>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</si>
  <si>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</si>
  <si>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</si>
  <si>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</si>
  <si>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</si>
  <si>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</si>
  <si>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</si>
  <si>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</si>
  <si>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</si>
  <si>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</si>
  <si>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</si>
  <si>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</si>
  <si>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</si>
  <si>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</si>
  <si>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</si>
  <si>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</si>
  <si>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</si>
  <si>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</si>
  <si>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</si>
  <si>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</si>
  <si>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</si>
  <si>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</si>
  <si>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</si>
  <si>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</si>
  <si>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</si>
  <si>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</si>
  <si>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</si>
  <si>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</si>
  <si>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</si>
  <si>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</si>
  <si>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</si>
  <si>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</si>
  <si>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</si>
  <si>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</si>
  <si>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</si>
  <si>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</si>
  <si>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</si>
  <si>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</si>
  <si>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</si>
  <si>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</si>
  <si>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</si>
  <si>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</si>
  <si>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</si>
  <si>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</si>
  <si>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</si>
  <si>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</si>
  <si>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</si>
  <si>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</si>
  <si>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</si>
  <si>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</si>
  <si>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</si>
  <si>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</si>
  <si>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</si>
  <si>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</si>
  <si>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</si>
  <si>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</si>
  <si>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</si>
  <si>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</si>
  <si>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</si>
  <si>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</si>
  <si>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</si>
  <si>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</si>
  <si>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</si>
  <si>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</si>
  <si>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</si>
  <si>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</si>
  <si>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</si>
  <si>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</si>
  <si>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</si>
  <si>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</si>
  <si>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</si>
  <si>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</si>
  <si>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</si>
  <si>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</si>
  <si>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</si>
  <si>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</si>
  <si>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</si>
  <si>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</si>
  <si>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</si>
  <si>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</si>
  <si>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</si>
  <si>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</si>
  <si>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</si>
  <si>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</si>
  <si>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</si>
  <si>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</si>
  <si>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</si>
  <si>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</si>
  <si>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</si>
  <si>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</si>
  <si>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</si>
  <si>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</si>
  <si>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</si>
  <si>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</si>
  <si>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</si>
  <si>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</si>
  <si>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</si>
  <si>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</si>
  <si>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</si>
  <si>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</si>
  <si>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</si>
  <si>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</si>
  <si>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</si>
  <si>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</si>
  <si>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</si>
  <si>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</si>
  <si>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</si>
  <si>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</si>
  <si>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</si>
  <si>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</si>
  <si>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</si>
  <si>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</si>
  <si>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</si>
  <si>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</si>
  <si>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</si>
  <si>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</si>
  <si>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</si>
  <si>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</si>
  <si>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</si>
  <si>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</si>
  <si>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</si>
  <si>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</si>
  <si>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</si>
  <si>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</si>
  <si>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</si>
  <si>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</si>
  <si>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</si>
  <si>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</si>
  <si>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</si>
  <si>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</si>
  <si>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</si>
  <si>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</si>
  <si>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</si>
  <si>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</si>
  <si>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</si>
  <si>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</si>
  <si>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</si>
  <si>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</si>
  <si>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</si>
  <si>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</si>
  <si>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</si>
  <si>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</si>
  <si>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</si>
  <si>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</si>
  <si>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</si>
  <si>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</si>
  <si>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</si>
  <si>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</si>
  <si>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</si>
  <si>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</si>
  <si>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</si>
  <si>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</si>
  <si>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</si>
  <si>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</si>
  <si>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</si>
  <si>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</si>
  <si>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</si>
  <si>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</si>
  <si>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</si>
  <si>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</si>
  <si>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</si>
  <si>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</si>
  <si>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</si>
  <si>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</si>
  <si>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</si>
  <si>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</si>
  <si>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</si>
  <si>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</si>
  <si>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</si>
  <si>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</si>
  <si>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</si>
  <si>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</si>
  <si>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</si>
  <si>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</si>
  <si>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</si>
  <si>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</si>
  <si>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</si>
  <si>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</si>
  <si>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</si>
  <si>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</si>
  <si>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</si>
  <si>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</si>
  <si>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</si>
  <si>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</si>
  <si>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</si>
  <si>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</si>
  <si>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</si>
  <si>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</si>
  <si>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</si>
  <si>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</si>
  <si>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</si>
  <si>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</si>
  <si>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</si>
  <si>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</si>
  <si>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</si>
  <si>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</si>
  <si>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</si>
  <si>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</si>
  <si>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</si>
  <si>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</si>
  <si>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</si>
  <si>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</si>
  <si>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</si>
  <si>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</si>
  <si>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</si>
  <si>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</si>
  <si>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</si>
  <si>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</si>
  <si>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</si>
  <si>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</si>
  <si>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</si>
  <si>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</si>
  <si>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</si>
  <si>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</si>
  <si>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</si>
  <si>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</si>
  <si>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</si>
  <si>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</si>
  <si>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</si>
  <si>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</si>
  <si>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</si>
  <si>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</si>
  <si>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</si>
  <si>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</si>
  <si>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</si>
  <si>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</si>
  <si>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</si>
  <si>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</si>
  <si>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</si>
  <si>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</si>
  <si>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</si>
  <si>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</si>
  <si>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</si>
  <si>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</si>
  <si>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</si>
  <si>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</si>
  <si>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</si>
  <si>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</si>
  <si>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</si>
  <si>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</si>
  <si>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</si>
  <si>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</si>
  <si>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</si>
  <si>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</si>
  <si>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</si>
  <si>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</si>
  <si>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</si>
  <si>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</si>
  <si>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</si>
  <si>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</si>
  <si>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</si>
  <si>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</si>
  <si>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</si>
  <si>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</si>
  <si>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</si>
  <si>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</si>
  <si>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</si>
  <si>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</si>
  <si>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</si>
  <si>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</si>
  <si>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</si>
  <si>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</si>
  <si>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</si>
  <si>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</si>
  <si>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</si>
  <si>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</si>
  <si>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</si>
  <si>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</si>
  <si>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</si>
  <si>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</si>
  <si>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</si>
  <si>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</si>
  <si>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</si>
  <si>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</si>
  <si>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</si>
  <si>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</si>
  <si>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</si>
  <si>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</si>
  <si>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</si>
  <si>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</si>
  <si>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</si>
  <si>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</si>
  <si>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</si>
  <si>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</si>
  <si>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</si>
  <si>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</si>
  <si>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</si>
  <si>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</si>
  <si>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</si>
  <si>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</si>
  <si>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</si>
  <si>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</si>
  <si>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</si>
  <si>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</si>
  <si>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</si>
  <si>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</si>
  <si>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</si>
  <si>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</si>
  <si>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</si>
  <si>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</si>
  <si>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</si>
  <si>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</si>
  <si>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</si>
  <si>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</si>
  <si>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</si>
  <si>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</si>
  <si>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</si>
  <si>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</si>
  <si>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</si>
  <si>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</si>
  <si>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</si>
  <si>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</si>
  <si>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</si>
  <si>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</si>
  <si>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</si>
  <si>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</si>
  <si>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</si>
  <si>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</si>
  <si>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</si>
  <si>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</si>
  <si>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</si>
  <si>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</si>
  <si>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</si>
  <si>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</si>
  <si>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</si>
  <si>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</si>
  <si>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</si>
  <si>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</si>
  <si>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</si>
  <si>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</si>
  <si>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</si>
  <si>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</si>
  <si>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</si>
  <si>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</si>
  <si>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</si>
  <si>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</si>
  <si>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</si>
  <si>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</si>
  <si>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</si>
  <si>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</si>
  <si>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</si>
  <si>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</si>
  <si>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</si>
  <si>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</si>
  <si>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</si>
  <si>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</si>
  <si>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</si>
  <si>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</si>
  <si>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</si>
  <si>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</si>
  <si>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</si>
  <si>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</si>
  <si>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</si>
  <si>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</si>
  <si>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</si>
  <si>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</si>
  <si>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</si>
  <si>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</si>
  <si>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</si>
  <si>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</si>
  <si>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</si>
  <si>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</si>
  <si>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</si>
  <si>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</si>
  <si>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</si>
  <si>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</si>
  <si>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</si>
  <si>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</si>
  <si>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</si>
  <si>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</si>
  <si>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</si>
  <si>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</si>
  <si>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</si>
  <si>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</si>
  <si>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</si>
  <si>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</si>
  <si>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</si>
  <si>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</si>
  <si>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</si>
  <si>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</si>
  <si>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</si>
  <si>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</si>
  <si>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</si>
  <si>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</si>
  <si>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</si>
  <si>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</si>
  <si>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</si>
  <si>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</si>
  <si>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</si>
  <si>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</si>
  <si>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</si>
  <si>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</si>
  <si>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</si>
  <si>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</si>
  <si>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</si>
  <si>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</si>
  <si>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</si>
  <si>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</si>
  <si>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</si>
  <si>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</si>
  <si>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</si>
  <si>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</si>
  <si>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</si>
  <si>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</si>
  <si>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</si>
  <si>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</si>
  <si>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</si>
  <si>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</si>
  <si>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</si>
  <si>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</si>
  <si>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</si>
  <si>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</si>
  <si>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</si>
  <si>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</si>
  <si>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</si>
  <si>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</si>
  <si>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</si>
  <si>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</si>
  <si>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</si>
  <si>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</si>
  <si>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</si>
  <si>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</si>
  <si>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</si>
  <si>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</si>
  <si>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</si>
  <si>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</si>
  <si>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</si>
  <si>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</si>
  <si>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</si>
  <si>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</si>
  <si>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</si>
  <si>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</si>
  <si>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</si>
  <si>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</si>
  <si>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</si>
  <si>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</si>
  <si>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</si>
  <si>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</si>
  <si>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</si>
  <si>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</si>
  <si>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</si>
  <si>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</si>
  <si>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</si>
  <si>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</si>
  <si>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</si>
  <si>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</si>
  <si>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</si>
  <si>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</si>
  <si>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</si>
  <si>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</si>
  <si>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</si>
  <si>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</si>
  <si>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</si>
  <si>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</si>
  <si>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</si>
  <si>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</si>
  <si>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</si>
  <si>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</si>
  <si>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</si>
  <si>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</si>
  <si>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</si>
  <si>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</si>
  <si>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</si>
  <si>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</si>
  <si>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</si>
  <si>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</si>
  <si>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</si>
  <si>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</si>
  <si>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</si>
  <si>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</si>
  <si>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</si>
  <si>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</si>
  <si>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</si>
  <si>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</si>
  <si>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</si>
  <si>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</si>
  <si>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</si>
  <si>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</si>
  <si>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</si>
  <si>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</si>
  <si>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</si>
  <si>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</si>
  <si>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</si>
  <si>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</si>
  <si>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</si>
  <si>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</si>
  <si>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</si>
  <si>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</si>
  <si>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</si>
  <si>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</si>
  <si>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</si>
  <si>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</si>
  <si>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</si>
  <si>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</si>
  <si>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</si>
  <si>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</si>
  <si>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</si>
  <si>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</si>
  <si>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</si>
  <si>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</si>
  <si>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</si>
  <si>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</si>
  <si>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</si>
  <si>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</si>
  <si>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</si>
  <si>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</si>
  <si>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</si>
  <si>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</si>
  <si>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</si>
  <si>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</si>
  <si>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</si>
  <si>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</si>
  <si>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</si>
  <si>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</si>
  <si>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</si>
  <si>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</si>
  <si>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</si>
  <si>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</si>
  <si>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</si>
  <si>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</si>
  <si>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</si>
  <si>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</si>
  <si>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</si>
  <si>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</si>
  <si>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</si>
  <si>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</si>
  <si>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</si>
  <si>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</si>
  <si>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</si>
  <si>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</si>
  <si>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</si>
  <si>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</si>
  <si>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</si>
  <si>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</si>
  <si>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</si>
  <si>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</si>
  <si>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</si>
  <si>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</si>
  <si>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</si>
  <si>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</si>
  <si>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</si>
  <si>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</si>
  <si>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</si>
  <si>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</si>
  <si>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</si>
  <si>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</si>
  <si>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</si>
  <si>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</si>
  <si>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</si>
  <si>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</si>
  <si>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</si>
  <si>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</si>
  <si>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</si>
  <si>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</si>
  <si>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</si>
  <si>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</si>
  <si>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</si>
  <si>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</si>
  <si>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</si>
  <si>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</si>
  <si>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</si>
  <si>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</si>
  <si>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</si>
  <si>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</si>
  <si>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</si>
  <si>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</si>
  <si>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</si>
  <si>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</si>
  <si>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</si>
  <si>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</si>
  <si>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</si>
  <si>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</si>
  <si>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</si>
  <si>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</si>
  <si>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</si>
  <si>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</si>
  <si>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</si>
  <si>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</si>
  <si>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</si>
  <si>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</si>
  <si>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</si>
  <si>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</si>
  <si>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</si>
  <si>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</si>
  <si>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</si>
  <si>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</si>
  <si>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</si>
  <si>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</si>
  <si>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</si>
  <si>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</si>
  <si>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</si>
  <si>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</si>
  <si>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</si>
  <si>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</si>
  <si>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</si>
  <si>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</si>
  <si>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</si>
  <si>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</si>
  <si>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</si>
  <si>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</si>
  <si>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</si>
  <si>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</si>
  <si>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</si>
  <si>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</si>
  <si>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</si>
  <si>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</si>
  <si>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</si>
  <si>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</si>
  <si>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</si>
  <si>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</si>
  <si>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</si>
  <si>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</si>
  <si>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</si>
  <si>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</si>
  <si>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</si>
  <si>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</si>
  <si>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</si>
  <si>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</si>
  <si>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</si>
  <si>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</si>
  <si>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</si>
  <si>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</si>
  <si>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</si>
  <si>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</si>
  <si>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</si>
  <si>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</si>
  <si>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</si>
  <si>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</si>
  <si>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</si>
  <si>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</si>
  <si>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</si>
  <si>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</si>
  <si>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</si>
  <si>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</si>
  <si>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</si>
  <si>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</si>
  <si>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</si>
  <si>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</si>
  <si>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</si>
  <si>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</si>
  <si>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</si>
  <si>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</si>
  <si>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</si>
  <si>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</si>
  <si>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</si>
  <si>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</si>
  <si>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</si>
  <si>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</si>
  <si>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</si>
  <si>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</si>
  <si>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</si>
  <si>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</si>
  <si>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</si>
  <si>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</si>
  <si>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</si>
  <si>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</si>
  <si>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</si>
  <si>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</si>
  <si>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</si>
  <si>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</si>
  <si>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</si>
  <si>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</si>
  <si>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</si>
  <si>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</si>
  <si>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</si>
  <si>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</si>
  <si>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</si>
  <si>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</si>
  <si>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</si>
  <si>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</si>
  <si>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</si>
  <si>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</si>
  <si>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</si>
  <si>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</si>
  <si>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</si>
  <si>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</si>
  <si>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</si>
  <si>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</si>
  <si>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</si>
  <si>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</si>
  <si>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</si>
  <si>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</si>
  <si>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</si>
  <si>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</si>
  <si>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</si>
  <si>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</si>
  <si>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</si>
  <si>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</si>
  <si>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</si>
  <si>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</si>
  <si>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</si>
  <si>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</si>
  <si>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</si>
  <si>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</si>
  <si>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</si>
  <si>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</si>
  <si>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</si>
  <si>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</si>
  <si>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</si>
  <si>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</si>
  <si>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</si>
  <si>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</si>
  <si>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</si>
  <si>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</si>
  <si>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</si>
  <si>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</si>
  <si>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</si>
  <si>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</si>
  <si>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</si>
  <si>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</si>
  <si>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</si>
  <si>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</si>
  <si>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</si>
  <si>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</si>
  <si>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</si>
  <si>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</si>
  <si>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</si>
  <si>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</si>
  <si>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</si>
  <si>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</si>
  <si>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</si>
  <si>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</si>
  <si>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</si>
  <si>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</si>
  <si>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</si>
  <si>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</si>
  <si>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</si>
  <si>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</si>
  <si>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</si>
  <si>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</si>
  <si>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</si>
  <si>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</si>
  <si>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</si>
  <si>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</si>
  <si>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</si>
  <si>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</si>
  <si>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</si>
  <si>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</si>
  <si>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</si>
  <si>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</si>
  <si>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</si>
  <si>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</si>
  <si>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</si>
  <si>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</si>
  <si>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</si>
  <si>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</si>
  <si>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</si>
  <si>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</si>
  <si>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</si>
  <si>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</si>
  <si>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</si>
  <si>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</si>
  <si>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</si>
  <si>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</si>
  <si>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</si>
  <si>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</si>
  <si>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</si>
  <si>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</si>
  <si>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</si>
  <si>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</si>
  <si>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</si>
  <si>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</si>
  <si>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</si>
  <si>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</si>
  <si>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</si>
  <si>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</si>
  <si>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</si>
  <si>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</si>
  <si>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</si>
  <si>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</si>
  <si>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</si>
  <si>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</si>
  <si>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</si>
  <si>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</si>
  <si>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</si>
  <si>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</si>
  <si>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</si>
  <si>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</si>
  <si>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</si>
  <si>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</si>
  <si>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</si>
  <si>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</si>
  <si>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</si>
  <si>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</si>
  <si>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</si>
  <si>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</si>
  <si>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</si>
  <si>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</si>
  <si>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</si>
  <si>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</si>
  <si>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</si>
  <si>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</si>
  <si>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</si>
  <si>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</si>
  <si>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</si>
  <si>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</si>
  <si>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</si>
  <si>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</si>
  <si>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</si>
  <si>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</si>
  <si>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</si>
  <si>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</si>
  <si>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</si>
  <si>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</si>
  <si>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</si>
  <si>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</si>
  <si>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</si>
  <si>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</si>
  <si>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</si>
  <si>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</si>
  <si>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</si>
  <si>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</si>
  <si>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</si>
  <si>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</si>
  <si>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</si>
  <si>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</si>
  <si>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</si>
  <si>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</si>
  <si>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</si>
  <si>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</si>
  <si>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</si>
  <si>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</si>
  <si>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</si>
  <si>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</si>
  <si>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</si>
  <si>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</si>
  <si>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</si>
  <si>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</si>
  <si>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</si>
  <si>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</si>
  <si>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</si>
  <si>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</si>
  <si>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</si>
  <si>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</si>
  <si>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</si>
  <si>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</si>
  <si>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</si>
  <si>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</si>
  <si>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</si>
  <si>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</si>
  <si>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</si>
  <si>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</si>
  <si>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</si>
  <si>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</si>
  <si>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</si>
  <si>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</si>
  <si>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</si>
  <si>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</si>
  <si>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</si>
  <si>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</si>
  <si>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</si>
  <si>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</si>
  <si>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</si>
  <si>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</si>
  <si>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</si>
  <si>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</si>
  <si>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</si>
  <si>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</si>
  <si>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</si>
  <si>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</si>
  <si>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</si>
  <si>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</si>
  <si>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</si>
  <si>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</si>
  <si>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</si>
  <si>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</si>
  <si>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</si>
  <si>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</si>
  <si>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</si>
  <si>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</si>
  <si>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</si>
  <si>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</si>
  <si>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</si>
  <si>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</si>
  <si>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</si>
  <si>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</si>
  <si>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</si>
  <si>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</si>
  <si>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</si>
  <si>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</si>
  <si>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</si>
  <si>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</si>
  <si>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</si>
  <si>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</si>
  <si>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</si>
  <si>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</si>
  <si>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</si>
  <si>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</si>
  <si>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</si>
  <si>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</si>
  <si>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</si>
  <si>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</si>
  <si>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</si>
  <si>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</si>
  <si>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</si>
  <si>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</si>
  <si>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</si>
  <si>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</si>
  <si>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</si>
  <si>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</si>
  <si>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</si>
  <si>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</si>
  <si>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</si>
  <si>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</si>
  <si>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</si>
  <si>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</si>
  <si>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</si>
  <si>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</si>
  <si>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</si>
  <si>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</si>
  <si>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</si>
  <si>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</si>
  <si>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</si>
  <si>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</si>
  <si>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</si>
  <si>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</si>
  <si>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</si>
  <si>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</si>
  <si>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</si>
  <si>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</si>
  <si>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</si>
  <si>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</si>
  <si>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</si>
  <si>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</si>
  <si>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</si>
  <si>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</si>
  <si>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</si>
  <si>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</si>
  <si>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</si>
  <si>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</si>
  <si>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</si>
  <si>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</si>
  <si>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</si>
  <si>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</si>
  <si>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</si>
  <si>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</si>
  <si>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</si>
  <si>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</si>
  <si>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</si>
  <si>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</si>
  <si>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</si>
  <si>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</si>
  <si>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</si>
  <si>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</si>
  <si>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</si>
  <si>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</si>
  <si>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</si>
  <si>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</si>
  <si>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</si>
  <si>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</si>
  <si>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</si>
  <si>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</si>
  <si>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</si>
  <si>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</si>
  <si>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</si>
  <si>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</si>
  <si>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</si>
  <si>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</si>
  <si>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</si>
  <si>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</si>
  <si>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</si>
  <si>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</si>
  <si>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</si>
  <si>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</si>
  <si>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</si>
  <si>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</si>
  <si>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</si>
  <si>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</si>
  <si>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</si>
  <si>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</si>
  <si>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</si>
  <si>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</si>
  <si>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</si>
  <si>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</si>
  <si>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</si>
  <si>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</si>
  <si>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</si>
  <si>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</si>
  <si>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</si>
  <si>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</si>
  <si>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</si>
  <si>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</si>
  <si>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</si>
  <si>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</si>
  <si>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</si>
  <si>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</si>
  <si>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</si>
  <si>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</si>
  <si>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</si>
  <si>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</si>
  <si>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</si>
  <si>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</si>
  <si>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</si>
  <si>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</si>
  <si>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</si>
  <si>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</si>
  <si>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</si>
  <si>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</si>
  <si>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</si>
  <si>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</si>
  <si>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</si>
  <si>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</si>
  <si>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</si>
  <si>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</si>
  <si>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</si>
  <si>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</si>
  <si>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</si>
  <si>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</si>
  <si>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</si>
  <si>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</si>
  <si>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</si>
  <si>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</si>
  <si>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</si>
  <si>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</si>
  <si>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</si>
  <si>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</si>
  <si>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</si>
  <si>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</si>
  <si>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</si>
  <si>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</si>
  <si>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</si>
  <si>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</si>
  <si>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</si>
  <si>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</si>
  <si>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</si>
  <si>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</si>
  <si>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</si>
  <si>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</si>
  <si>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</si>
  <si>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</si>
  <si>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</si>
  <si>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</si>
  <si>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</si>
  <si>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</si>
  <si>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</si>
  <si>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</si>
  <si>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</si>
  <si>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</si>
  <si>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</si>
  <si>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</si>
  <si>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</si>
  <si>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</si>
  <si>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</si>
  <si>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</si>
  <si>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</si>
  <si>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</si>
  <si>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</si>
  <si>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</si>
  <si>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</si>
  <si>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</si>
  <si>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</si>
  <si>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</si>
  <si>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</si>
  <si>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</si>
  <si>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</si>
  <si>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</si>
  <si>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</si>
  <si>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</si>
  <si>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</si>
  <si>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</si>
  <si>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</si>
  <si>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</si>
  <si>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</si>
  <si>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</si>
  <si>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</si>
  <si>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</si>
  <si>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</si>
  <si>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</si>
  <si>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</si>
  <si>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</si>
  <si>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</si>
  <si>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</si>
  <si>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</si>
  <si>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</si>
  <si>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</si>
  <si>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</si>
  <si>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</si>
  <si>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</si>
  <si>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</si>
  <si>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</si>
  <si>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</si>
  <si>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</si>
  <si>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</si>
  <si>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</si>
  <si>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</si>
  <si>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</si>
  <si>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</si>
  <si>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</si>
  <si>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</si>
  <si>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</si>
  <si>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</si>
  <si>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</si>
  <si>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</si>
  <si>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</si>
  <si>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</si>
  <si>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</si>
  <si>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</si>
  <si>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</si>
  <si>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</si>
  <si>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</si>
  <si>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</si>
  <si>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</si>
  <si>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</si>
  <si>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</si>
  <si>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</si>
  <si>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</si>
  <si>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</si>
  <si>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</si>
  <si>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</si>
  <si>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</si>
  <si>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</si>
  <si>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</si>
  <si>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</si>
  <si>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</si>
  <si>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</si>
  <si>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</si>
  <si>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</si>
  <si>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</si>
  <si>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</si>
  <si>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</si>
  <si>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</si>
  <si>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</si>
  <si>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</si>
  <si>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</si>
  <si>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</si>
  <si>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</si>
  <si>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</si>
  <si>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</si>
  <si>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</si>
  <si>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</si>
  <si>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</si>
  <si>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</si>
  <si>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</si>
  <si>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</si>
  <si>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</si>
  <si>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</si>
  <si>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</si>
  <si>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</si>
  <si>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</si>
  <si>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</si>
  <si>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</si>
  <si>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</si>
  <si>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</si>
  <si>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</si>
  <si>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</si>
  <si>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</si>
  <si>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</si>
  <si>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</si>
  <si>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</si>
  <si>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</si>
  <si>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</si>
  <si>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</si>
  <si>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</si>
  <si>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</si>
  <si>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</si>
  <si>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</si>
  <si>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</si>
  <si>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</si>
  <si>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</si>
  <si>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</si>
  <si>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</si>
  <si>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</si>
  <si>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</si>
  <si>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</si>
  <si>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</si>
  <si>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</si>
  <si>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</si>
  <si>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</si>
  <si>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</si>
  <si>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</si>
  <si>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</si>
  <si>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</si>
  <si>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</si>
  <si>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</si>
  <si>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</si>
  <si>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</si>
  <si>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</si>
  <si>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</si>
  <si>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</si>
  <si>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</si>
  <si>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</si>
  <si>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</si>
  <si>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</si>
  <si>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</si>
  <si>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</si>
  <si>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</si>
  <si>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</si>
  <si>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</si>
  <si>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</si>
  <si>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</si>
  <si>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</si>
  <si>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</si>
  <si>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</si>
  <si>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</si>
  <si>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</si>
  <si>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</si>
  <si>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</si>
  <si>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</si>
  <si>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</si>
  <si>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</si>
  <si>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</si>
  <si>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</si>
  <si>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</si>
  <si>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</si>
  <si>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</si>
  <si>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</si>
  <si>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</si>
  <si>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</si>
  <si>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</si>
  <si>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</si>
  <si>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</si>
  <si>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</si>
  <si>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</si>
  <si>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</si>
  <si>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</si>
  <si>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</si>
  <si>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</si>
  <si>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</si>
  <si>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</si>
  <si>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</si>
  <si>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</si>
  <si>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</si>
  <si>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</si>
  <si>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</si>
  <si>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</si>
  <si>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</si>
  <si>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</si>
  <si>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</si>
  <si>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</si>
  <si>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</si>
  <si>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</si>
  <si>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</si>
  <si>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</si>
  <si>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</si>
  <si>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</si>
  <si>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</si>
  <si>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</si>
  <si>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</si>
  <si>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</si>
  <si>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</si>
  <si>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</si>
  <si>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</si>
  <si>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</si>
  <si>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</si>
  <si>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</si>
  <si>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</si>
  <si>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</si>
  <si>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</si>
  <si>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</si>
  <si>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</si>
  <si>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</si>
  <si>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</si>
  <si>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</si>
  <si>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</si>
  <si>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</si>
  <si>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</si>
  <si>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</si>
  <si>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</si>
  <si>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</si>
  <si>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</si>
  <si>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</si>
  <si>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</si>
  <si>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</si>
  <si>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</si>
  <si>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</si>
  <si>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</si>
  <si>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</si>
  <si>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</si>
  <si>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</si>
  <si>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</si>
  <si>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</si>
  <si>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</si>
  <si>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</si>
  <si>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</si>
  <si>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</si>
  <si>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</si>
  <si>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</si>
  <si>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</si>
  <si>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</si>
  <si>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</si>
  <si>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</si>
  <si>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</si>
  <si>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</si>
  <si>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</si>
  <si>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</si>
  <si>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</si>
  <si>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</si>
  <si>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</si>
  <si>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</si>
  <si>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</si>
  <si>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</si>
  <si>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</si>
  <si>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</si>
  <si>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</si>
  <si>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</si>
  <si>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</si>
  <si>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</si>
  <si>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</si>
  <si>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</si>
  <si>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</si>
  <si>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</si>
  <si>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</si>
  <si>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</si>
  <si>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</si>
  <si>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</si>
  <si>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</si>
  <si>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</si>
  <si>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</si>
  <si>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</si>
  <si>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</si>
  <si>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</si>
  <si>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</si>
  <si>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</si>
  <si>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</si>
  <si>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</si>
  <si>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</si>
  <si>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</si>
  <si>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</si>
  <si>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</si>
  <si>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</si>
  <si>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</si>
  <si>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</si>
  <si>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</si>
  <si>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</si>
  <si>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</si>
  <si>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</si>
  <si>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</si>
  <si>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</si>
  <si>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</si>
  <si>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</si>
  <si>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</si>
  <si>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</si>
  <si>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</si>
  <si>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</si>
  <si>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</si>
  <si>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</si>
  <si>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</si>
  <si>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</si>
  <si>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</si>
  <si>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</si>
  <si>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</si>
  <si>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</si>
  <si>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</si>
  <si>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</si>
  <si>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</si>
  <si>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</si>
  <si>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</si>
  <si>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</si>
  <si>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</si>
  <si>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</si>
  <si>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</si>
  <si>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</si>
  <si>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</si>
  <si>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</si>
  <si>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</si>
  <si>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</si>
  <si>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</si>
  <si>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</si>
  <si>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</si>
  <si>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</si>
  <si>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</si>
  <si>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</si>
  <si>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</si>
  <si>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</si>
  <si>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</si>
  <si>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</si>
  <si>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</si>
  <si>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</si>
  <si>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</si>
  <si>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</si>
  <si>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</si>
  <si>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</si>
  <si>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</si>
  <si>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</si>
  <si>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</si>
  <si>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</si>
  <si>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</si>
  <si>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</si>
  <si>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</si>
  <si>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</si>
  <si>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</si>
  <si>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</si>
  <si>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</si>
  <si>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</si>
  <si>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</si>
  <si>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</si>
  <si>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</si>
  <si>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</si>
  <si>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</si>
  <si>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</si>
  <si>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</si>
  <si>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</si>
  <si>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</si>
  <si>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</si>
  <si>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</si>
  <si>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</si>
  <si>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</si>
  <si>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</si>
  <si>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</si>
  <si>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</si>
  <si>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</si>
  <si>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</si>
  <si>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</si>
  <si>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</si>
  <si>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</si>
  <si>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</si>
  <si>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</si>
  <si>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</si>
  <si>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</si>
  <si>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</si>
  <si>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</si>
  <si>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</si>
  <si>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</si>
  <si>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</si>
  <si>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</si>
  <si>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</si>
  <si>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</si>
  <si>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</si>
  <si>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</si>
  <si>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</si>
  <si>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</si>
  <si>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</si>
  <si>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</si>
  <si>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</si>
  <si>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</si>
  <si>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</si>
  <si>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</si>
  <si>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</si>
  <si>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</si>
  <si>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</si>
  <si>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</si>
  <si>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</si>
  <si>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</si>
  <si>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</si>
  <si>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</si>
  <si>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</si>
  <si>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</si>
  <si>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</si>
  <si>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</si>
  <si>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</si>
  <si>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</si>
  <si>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</si>
  <si>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</si>
  <si>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</si>
  <si>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</si>
  <si>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</si>
  <si>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</si>
  <si>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</si>
  <si>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</si>
  <si>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</si>
  <si>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</si>
  <si>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</si>
  <si>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</si>
  <si>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</si>
  <si>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</si>
  <si>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</si>
  <si>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</si>
  <si>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</si>
  <si>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</si>
  <si>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</si>
  <si>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</si>
  <si>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</si>
  <si>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</si>
  <si>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</si>
  <si>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</si>
  <si>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</si>
  <si>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</si>
  <si>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</si>
  <si>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</si>
  <si>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</si>
  <si>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</si>
  <si>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</si>
  <si>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</si>
  <si>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</si>
  <si>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</si>
  <si>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</si>
  <si>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</si>
  <si>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</si>
  <si>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</si>
  <si>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</si>
  <si>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</si>
  <si>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</si>
  <si>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</si>
  <si>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</si>
  <si>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</si>
  <si>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</si>
  <si>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</si>
  <si>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</si>
  <si>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</si>
  <si>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</si>
  <si>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</si>
  <si>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</si>
  <si>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</si>
  <si>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</si>
  <si>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</si>
  <si>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</si>
  <si>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</si>
  <si>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</si>
  <si>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</si>
  <si>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</si>
  <si>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</si>
  <si>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</si>
  <si>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</si>
  <si>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</si>
  <si>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</si>
  <si>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</si>
  <si>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</si>
  <si>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</si>
  <si>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</si>
  <si>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</si>
  <si>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</si>
  <si>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</si>
  <si>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</si>
  <si>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</si>
  <si>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</si>
  <si>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</si>
  <si>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</si>
  <si>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</si>
  <si>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</si>
  <si>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</si>
  <si>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</si>
  <si>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</si>
  <si>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</si>
  <si>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</si>
  <si>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</si>
  <si>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</si>
  <si>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</si>
  <si>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</si>
  <si>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</si>
  <si>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</si>
  <si>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</si>
  <si>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</si>
  <si>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</si>
  <si>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</si>
  <si>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</si>
  <si>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</si>
  <si>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</si>
  <si>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</si>
  <si>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</si>
  <si>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</si>
  <si>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</si>
  <si>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</si>
  <si>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</si>
  <si>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</si>
  <si>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</si>
  <si>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</si>
  <si>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</si>
  <si>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</si>
  <si>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</si>
  <si>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</si>
  <si>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</si>
  <si>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</si>
  <si>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</si>
  <si>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</si>
  <si>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</si>
  <si>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</si>
  <si>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</si>
  <si>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</si>
  <si>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</si>
  <si>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</si>
  <si>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</si>
  <si>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</si>
  <si>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</si>
  <si>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</si>
  <si>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</si>
  <si>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</si>
  <si>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</si>
  <si>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</si>
  <si>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</si>
  <si>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</si>
  <si>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</si>
  <si>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</si>
  <si>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</si>
  <si>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</si>
  <si>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</si>
  <si>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</si>
  <si>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</si>
  <si>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</si>
  <si>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</si>
  <si>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</si>
  <si>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</si>
  <si>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</si>
  <si>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</si>
  <si>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</si>
  <si>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</si>
  <si>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</si>
  <si>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</si>
  <si>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</si>
  <si>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</si>
  <si>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</si>
  <si>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</si>
  <si>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</si>
  <si>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</si>
  <si>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</si>
  <si>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</si>
  <si>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</si>
  <si>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</si>
  <si>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</si>
  <si>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</si>
  <si>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</si>
  <si>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</si>
  <si>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</si>
  <si>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</si>
  <si>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</si>
  <si>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</si>
  <si>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</si>
  <si>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</si>
  <si>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</si>
  <si>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</si>
  <si>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</si>
  <si>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</si>
  <si>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</si>
  <si>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</si>
  <si>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</si>
  <si>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</si>
  <si>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</si>
  <si>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</si>
  <si>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</si>
  <si>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</si>
  <si>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</si>
  <si>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</si>
  <si>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</si>
  <si>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</si>
  <si>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</si>
  <si>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</si>
  <si>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</si>
  <si>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</si>
  <si>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</si>
  <si>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</si>
  <si>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</si>
  <si>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</si>
  <si>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</si>
  <si>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</si>
  <si>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</si>
  <si>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</si>
  <si>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</si>
  <si>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</si>
  <si>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</si>
  <si>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</si>
  <si>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</si>
  <si>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</si>
  <si>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</si>
  <si>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</si>
  <si>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</si>
  <si>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</si>
  <si>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</si>
  <si>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</si>
  <si>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</si>
  <si>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</si>
  <si>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</si>
  <si>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</si>
  <si>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</si>
  <si>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</si>
  <si>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</si>
  <si>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</si>
  <si>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</si>
  <si>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</si>
  <si>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</si>
  <si>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</si>
  <si>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</si>
  <si>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</si>
  <si>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</si>
  <si>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</si>
  <si>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</si>
  <si>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</si>
  <si>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</si>
  <si>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</si>
  <si>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</si>
  <si>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</si>
  <si>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</si>
  <si>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</si>
  <si>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</si>
  <si>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</si>
  <si>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</si>
  <si>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</si>
  <si>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</si>
  <si>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</si>
  <si>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</si>
  <si>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</si>
  <si>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</si>
  <si>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</si>
  <si>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</si>
  <si>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</si>
  <si>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</si>
  <si>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</si>
  <si>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</si>
  <si>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</si>
  <si>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</si>
  <si>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</si>
  <si>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</si>
  <si>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</si>
  <si>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</si>
  <si>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</si>
  <si>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</si>
  <si>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</si>
  <si>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</si>
  <si>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</si>
  <si>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</si>
  <si>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</si>
  <si>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</si>
  <si>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</si>
  <si>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</si>
  <si>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</si>
  <si>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</si>
  <si>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</si>
  <si>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</si>
  <si>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</si>
  <si>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</si>
  <si>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</si>
  <si>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</si>
  <si>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</si>
  <si>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</si>
  <si>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</si>
  <si>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</si>
  <si>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</si>
  <si>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</si>
  <si>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</si>
  <si>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</si>
  <si>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</si>
  <si>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</si>
  <si>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</si>
  <si>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</si>
  <si>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</si>
  <si>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</si>
  <si>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</si>
  <si>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</si>
  <si>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</si>
  <si>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</si>
  <si>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</si>
  <si>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</si>
  <si>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</si>
  <si>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</si>
  <si>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</si>
  <si>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</si>
  <si>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</si>
  <si>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</si>
  <si>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</si>
  <si>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</si>
  <si>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</si>
  <si>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</si>
  <si>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</si>
  <si>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</si>
  <si>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</si>
  <si>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</si>
  <si>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</si>
  <si>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</si>
  <si>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</si>
  <si>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</si>
  <si>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</si>
  <si>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</si>
  <si>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</si>
  <si>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</si>
  <si>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</si>
  <si>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</si>
  <si>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</si>
  <si>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</si>
  <si>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</si>
  <si>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</si>
  <si>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</si>
  <si>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</si>
  <si>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</si>
  <si>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</si>
  <si>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</si>
  <si>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</si>
  <si>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</si>
  <si>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</si>
  <si>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</si>
  <si>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</si>
  <si>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</si>
  <si>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</si>
  <si>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</si>
  <si>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</si>
  <si>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</si>
  <si>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</si>
  <si>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</si>
  <si>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</si>
  <si>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</si>
  <si>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</si>
  <si>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</si>
  <si>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</si>
  <si>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</si>
  <si>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</si>
  <si>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</si>
  <si>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</si>
  <si>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</si>
  <si>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</si>
  <si>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</si>
  <si>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</si>
  <si>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</si>
  <si>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</si>
  <si>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</si>
  <si>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</si>
  <si>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</si>
  <si>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</si>
  <si>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</si>
  <si>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</si>
  <si>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</si>
  <si>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</si>
  <si>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</si>
  <si>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</si>
  <si>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</si>
  <si>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</si>
  <si>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</si>
  <si>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</si>
  <si>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</si>
  <si>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</si>
  <si>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</si>
  <si>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</si>
  <si>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</si>
  <si>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</si>
  <si>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</si>
  <si>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</si>
  <si>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</si>
  <si>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</si>
  <si>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</si>
  <si>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</si>
  <si>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</si>
  <si>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</si>
  <si>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</si>
  <si>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</si>
  <si>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</si>
  <si>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</si>
  <si>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</si>
  <si>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</si>
  <si>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</si>
  <si>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</si>
  <si>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</si>
  <si>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</si>
  <si>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</si>
  <si>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</si>
  <si>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</si>
  <si>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</si>
  <si>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</si>
  <si>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</si>
  <si>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</si>
  <si>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</si>
  <si>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</si>
  <si>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</si>
  <si>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</si>
  <si>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</si>
  <si>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</si>
  <si>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</si>
  <si>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</si>
  <si>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</si>
  <si>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</si>
  <si>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</si>
  <si>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</si>
  <si>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</si>
  <si>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</si>
  <si>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</si>
  <si>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</si>
  <si>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</si>
  <si>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</si>
  <si>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</si>
  <si>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</si>
  <si>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</si>
  <si>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</si>
  <si>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</si>
  <si>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</si>
  <si>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</si>
  <si>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</si>
  <si>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</si>
  <si>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</si>
  <si>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</si>
  <si>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</si>
  <si>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</si>
  <si>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</si>
  <si>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</si>
  <si>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</si>
  <si>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</si>
  <si>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</si>
  <si>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</si>
  <si>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</si>
  <si>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</si>
  <si>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</si>
  <si>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</si>
  <si>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</si>
  <si>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</si>
  <si>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</si>
  <si>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</si>
  <si>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</si>
  <si>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</si>
  <si>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</si>
  <si>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</si>
  <si>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</si>
  <si>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</si>
  <si>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</si>
  <si>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</si>
  <si>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</si>
  <si>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</si>
  <si>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</si>
  <si>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</si>
  <si>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</si>
  <si>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</si>
  <si>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</si>
  <si>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</si>
  <si>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</si>
  <si>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</si>
  <si>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</si>
  <si>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</si>
  <si>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</si>
  <si>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</si>
  <si>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</si>
  <si>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</si>
  <si>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</si>
  <si>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</si>
  <si>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</si>
  <si>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</si>
  <si>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</si>
  <si>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</si>
  <si>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</si>
  <si>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</si>
  <si>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</si>
  <si>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</si>
  <si>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</si>
  <si>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</si>
  <si>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</si>
  <si>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</si>
  <si>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</si>
  <si>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</si>
  <si>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</si>
  <si>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</si>
  <si>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</si>
  <si>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</si>
  <si>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</si>
  <si>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</si>
  <si>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</si>
  <si>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</si>
  <si>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</si>
  <si>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</si>
  <si>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</si>
  <si>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</si>
  <si>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</si>
  <si>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</si>
  <si>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</si>
  <si>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</si>
  <si>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</si>
  <si>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</si>
  <si>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</si>
  <si>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</si>
  <si>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</si>
  <si>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</si>
  <si>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</si>
  <si>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</si>
  <si>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</si>
  <si>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</si>
  <si>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</si>
  <si>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</si>
  <si>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</si>
  <si>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</si>
  <si>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</si>
  <si>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</si>
  <si>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</si>
  <si>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</si>
  <si>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</si>
  <si>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</si>
  <si>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</si>
  <si>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</si>
  <si>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</si>
  <si>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</si>
  <si>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</si>
  <si>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</si>
  <si>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</si>
  <si>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</si>
  <si>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</si>
  <si>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</si>
  <si>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</si>
  <si>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</si>
  <si>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</si>
  <si>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</si>
  <si>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</si>
  <si>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</si>
  <si>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</si>
  <si>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</si>
  <si>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</si>
  <si>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</si>
  <si>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</si>
  <si>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</si>
  <si>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</si>
  <si>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</si>
  <si>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</si>
  <si>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</si>
  <si>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</si>
  <si>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</si>
  <si>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</si>
  <si>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</si>
  <si>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</si>
  <si>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</si>
  <si>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</si>
  <si>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</si>
  <si>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</si>
  <si>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</si>
  <si>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</si>
  <si>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</si>
  <si>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</si>
  <si>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</si>
  <si>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</si>
  <si>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</si>
  <si>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</si>
  <si>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</si>
  <si>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</si>
  <si>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</si>
  <si>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</si>
  <si>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</si>
  <si>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</si>
  <si>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</si>
  <si>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</si>
  <si>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</si>
  <si>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</si>
  <si>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</si>
  <si>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</si>
  <si>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</si>
  <si>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</si>
  <si>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</si>
  <si>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</si>
  <si>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</si>
  <si>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</si>
  <si>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</si>
  <si>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</si>
  <si>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</si>
  <si>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</si>
  <si>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</si>
  <si>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</si>
  <si>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</si>
  <si>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</si>
  <si>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</si>
  <si>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</si>
  <si>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</si>
  <si>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</si>
  <si>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</si>
  <si>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</si>
  <si>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</si>
  <si>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</si>
  <si>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</si>
  <si>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</si>
  <si>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</si>
  <si>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</si>
  <si>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</si>
  <si>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</si>
  <si>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</si>
  <si>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</si>
  <si>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</si>
  <si>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</si>
  <si>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</si>
  <si>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</si>
  <si>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</si>
  <si>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</si>
  <si>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</si>
  <si>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</si>
  <si>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</si>
  <si>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</si>
  <si>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</si>
  <si>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</si>
  <si>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</si>
  <si>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</si>
  <si>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</si>
  <si>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</si>
  <si>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</si>
  <si>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</si>
  <si>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</si>
  <si>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</si>
  <si>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</si>
  <si>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</si>
  <si>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</si>
  <si>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</si>
  <si>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</si>
  <si>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</si>
  <si>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</si>
  <si>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</si>
  <si>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</si>
  <si>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</si>
  <si>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</si>
  <si>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</si>
  <si>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</si>
  <si>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</si>
  <si>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</si>
  <si>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</si>
  <si>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</si>
  <si>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</si>
  <si>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</si>
  <si>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</si>
  <si>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</si>
  <si>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</si>
  <si>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</si>
  <si>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</si>
  <si>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</si>
  <si>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</si>
  <si>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</si>
  <si>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</si>
  <si>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</si>
  <si>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</si>
  <si>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</si>
  <si>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</si>
  <si>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</si>
  <si>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</si>
  <si>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</si>
  <si>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</si>
  <si>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</si>
  <si>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</si>
  <si>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</si>
  <si>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</si>
  <si>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</si>
  <si>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</si>
  <si>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</si>
  <si>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</si>
  <si>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</si>
  <si>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</si>
  <si>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</si>
  <si>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</si>
  <si>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</si>
  <si>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</si>
  <si>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</si>
  <si>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</si>
  <si>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</si>
  <si>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</si>
  <si>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</si>
  <si>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</si>
  <si>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</si>
  <si>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</si>
  <si>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</si>
  <si>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</si>
  <si>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</si>
  <si>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</si>
  <si>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</si>
  <si>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</si>
  <si>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</si>
  <si>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</si>
  <si>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</si>
  <si>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</si>
  <si>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</si>
  <si>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</si>
  <si>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</si>
  <si>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</si>
  <si>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</si>
  <si>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</si>
  <si>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</si>
  <si>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</si>
  <si>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</si>
  <si>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</si>
  <si>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</si>
  <si>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</si>
  <si>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</si>
  <si>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</si>
  <si>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</si>
  <si>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</si>
  <si>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</si>
  <si>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</si>
  <si>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</si>
  <si>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</si>
  <si>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</si>
  <si>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</si>
  <si>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</si>
  <si>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</si>
  <si>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</si>
  <si>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</si>
  <si>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</si>
  <si>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</si>
  <si>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</si>
  <si>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</si>
  <si>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</si>
  <si>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</si>
  <si>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</si>
  <si>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</si>
  <si>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</si>
  <si>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</si>
  <si>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</si>
  <si>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</si>
  <si>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</si>
  <si>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</si>
  <si>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</si>
  <si>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</si>
  <si>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</si>
  <si>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</si>
  <si>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</si>
  <si>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</si>
  <si>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</si>
  <si>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</si>
  <si>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</si>
  <si>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</si>
  <si>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</si>
  <si>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</si>
  <si>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</si>
  <si>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</si>
  <si>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</si>
  <si>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</si>
  <si>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</si>
  <si>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</si>
  <si>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</si>
  <si>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</si>
  <si>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</si>
  <si>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</si>
  <si>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</si>
  <si>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</si>
  <si>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</si>
  <si>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</si>
  <si>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</si>
  <si>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</si>
  <si>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</si>
  <si>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</si>
  <si>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</si>
  <si>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</si>
  <si>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</si>
  <si>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</si>
  <si>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</si>
  <si>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</si>
  <si>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</si>
  <si>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</si>
  <si>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</si>
  <si>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</si>
  <si>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</si>
  <si>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</si>
  <si>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</si>
  <si>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</si>
  <si>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</si>
  <si>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</si>
  <si>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</si>
  <si>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</si>
  <si>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</si>
  <si>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</si>
  <si>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</si>
  <si>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</si>
  <si>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</si>
  <si>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</si>
  <si>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</si>
  <si>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</si>
  <si>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</si>
  <si>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</si>
  <si>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</si>
  <si>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</si>
  <si>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</si>
  <si>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</si>
  <si>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</si>
  <si>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</si>
  <si>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</si>
  <si>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</si>
  <si>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</si>
  <si>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</si>
  <si>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</si>
  <si>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</si>
  <si>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</si>
  <si>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</si>
  <si>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</si>
  <si>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</si>
  <si>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</si>
  <si>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</si>
  <si>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</si>
  <si>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</si>
  <si>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</si>
  <si>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</si>
  <si>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</si>
  <si>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</si>
  <si>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</si>
  <si>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</si>
  <si>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</si>
  <si>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</si>
  <si>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</si>
  <si>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</si>
  <si>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</si>
  <si>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</si>
  <si>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</si>
  <si>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</si>
  <si>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</si>
  <si>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</si>
  <si>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</si>
  <si>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</si>
  <si>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</si>
  <si>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</si>
  <si>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</si>
  <si>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</si>
  <si>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</si>
  <si>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</si>
  <si>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</si>
  <si>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</si>
  <si>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</si>
  <si>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</si>
  <si>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</si>
  <si>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</si>
  <si>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</si>
  <si>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</si>
  <si>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</si>
  <si>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</si>
  <si>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</si>
  <si>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</si>
  <si>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</si>
  <si>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</si>
  <si>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</si>
  <si>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</si>
  <si>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</si>
  <si>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</si>
  <si>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</si>
  <si>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</si>
  <si>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</si>
  <si>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</si>
  <si>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</si>
  <si>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</si>
  <si>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</si>
  <si>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</si>
  <si>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</si>
  <si>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</si>
  <si>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</si>
  <si>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</si>
  <si>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</si>
  <si>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</si>
  <si>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</si>
  <si>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</si>
  <si>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</si>
  <si>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</si>
  <si>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</si>
  <si>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</si>
  <si>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</si>
  <si>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</si>
  <si>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</si>
  <si>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</si>
  <si>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</si>
  <si>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</si>
  <si>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</si>
  <si>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</si>
  <si>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</si>
  <si>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</si>
  <si>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</si>
  <si>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</si>
  <si>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</si>
  <si>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</si>
  <si>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</si>
  <si>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</si>
  <si>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</si>
  <si>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</si>
  <si>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</si>
  <si>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</si>
  <si>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</si>
  <si>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</si>
  <si>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</si>
  <si>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</si>
  <si>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</si>
  <si>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</si>
  <si>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</si>
  <si>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</si>
  <si>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</si>
  <si>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</si>
  <si>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</si>
  <si>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</si>
  <si>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</si>
  <si>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</si>
  <si>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</si>
  <si>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</si>
  <si>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</si>
  <si>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</si>
  <si>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</si>
  <si>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</si>
  <si>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</si>
  <si>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</si>
  <si>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</si>
  <si>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</si>
  <si>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</si>
  <si>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</si>
  <si>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</si>
  <si>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</si>
  <si>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</si>
  <si>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</si>
  <si>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</si>
  <si>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</si>
  <si>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</si>
  <si>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</si>
  <si>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</si>
  <si>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</si>
  <si>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</si>
  <si>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</si>
  <si>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</si>
  <si>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</si>
  <si>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</si>
  <si>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</si>
  <si>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</si>
  <si>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</si>
  <si>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</si>
  <si>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</si>
  <si>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</si>
  <si>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</si>
  <si>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</si>
  <si>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</si>
  <si>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</si>
  <si>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</si>
  <si>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</si>
  <si>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</si>
  <si>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</si>
  <si>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</si>
  <si>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</si>
  <si>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</si>
  <si>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</si>
  <si>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</si>
  <si>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</si>
  <si>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</si>
  <si>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</si>
  <si>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</si>
  <si>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</si>
  <si>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</si>
  <si>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</si>
  <si>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</si>
  <si>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</si>
  <si>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</si>
  <si>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</si>
  <si>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</si>
  <si>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</si>
  <si>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</si>
  <si>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</si>
  <si>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</si>
  <si>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</si>
  <si>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</si>
  <si>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</si>
  <si>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</si>
  <si>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</si>
  <si>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</si>
  <si>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</si>
  <si>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</si>
  <si>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</si>
  <si>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</si>
  <si>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</si>
  <si>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</si>
  <si>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</si>
  <si>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</si>
  <si>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</si>
  <si>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</si>
  <si>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</si>
  <si>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</si>
  <si>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</si>
  <si>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</si>
  <si>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</si>
  <si>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</si>
  <si>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</si>
  <si>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</si>
  <si>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</si>
  <si>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</si>
  <si>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</si>
  <si>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</si>
  <si>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</si>
  <si>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</si>
  <si>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</si>
  <si>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</si>
  <si>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</si>
  <si>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</si>
  <si>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</si>
  <si>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</si>
  <si>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</si>
  <si>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</si>
  <si>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</si>
  <si>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</si>
  <si>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</si>
  <si>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</si>
  <si>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</si>
  <si>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</si>
  <si>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</si>
  <si>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</si>
  <si>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</si>
  <si>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</si>
  <si>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</si>
  <si>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</si>
  <si>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</si>
  <si>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</si>
  <si>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</si>
  <si>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</si>
  <si>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</si>
  <si>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</si>
  <si>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</si>
  <si>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</si>
  <si>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</si>
  <si>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</si>
  <si>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</si>
  <si>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</si>
  <si>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</si>
  <si>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</si>
  <si>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</si>
  <si>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</si>
  <si>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</si>
  <si>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</si>
  <si>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</si>
  <si>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</si>
  <si>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</si>
  <si>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</si>
  <si>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</si>
  <si>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</si>
  <si>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</si>
  <si>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</si>
  <si>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</si>
  <si>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</si>
  <si>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</si>
  <si>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</si>
  <si>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</si>
  <si>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</si>
  <si>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</si>
  <si>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</si>
  <si>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</si>
  <si>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</si>
  <si>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</si>
  <si>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</si>
  <si>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</si>
  <si>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</si>
  <si>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</si>
  <si>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</si>
  <si>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</si>
  <si>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</si>
  <si>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</si>
  <si>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</si>
  <si>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</si>
  <si>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</si>
  <si>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</si>
  <si>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</si>
  <si>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</si>
  <si>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</si>
  <si>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</si>
  <si>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</si>
  <si>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</si>
  <si>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</si>
  <si>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</si>
  <si>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</si>
  <si>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</si>
  <si>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</si>
  <si>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</si>
  <si>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</si>
  <si>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</si>
  <si>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</si>
  <si>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</si>
  <si>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</si>
  <si>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</si>
  <si>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</si>
  <si>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</si>
  <si>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</si>
  <si>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</si>
  <si>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</si>
  <si>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</si>
  <si>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</si>
  <si>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</si>
  <si>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</si>
  <si>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</si>
  <si>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</si>
  <si>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</si>
  <si>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</si>
  <si>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</si>
  <si>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</si>
  <si>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</si>
  <si>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</si>
  <si>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</si>
  <si>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</si>
  <si>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</si>
  <si>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</si>
  <si>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</si>
  <si>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</si>
  <si>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</si>
  <si>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</si>
  <si>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</si>
  <si>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</si>
  <si>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</si>
  <si>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</si>
  <si>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</si>
  <si>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</si>
  <si>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</si>
  <si>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</si>
  <si>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</si>
  <si>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</si>
  <si>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</si>
  <si>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</si>
  <si>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</si>
  <si>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</si>
  <si>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</si>
  <si>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</si>
  <si>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</si>
  <si>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</si>
  <si>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</si>
  <si>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</si>
  <si>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</si>
  <si>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</si>
  <si>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</si>
  <si>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</si>
  <si>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</si>
  <si>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</si>
  <si>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</si>
  <si>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</si>
  <si>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</si>
  <si>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</si>
  <si>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</si>
  <si>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</si>
  <si>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</si>
  <si>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</si>
  <si>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</si>
  <si>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</si>
  <si>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</si>
  <si>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</si>
  <si>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</si>
  <si>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</si>
  <si>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</si>
  <si>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</si>
  <si>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</si>
  <si>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</si>
  <si>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</si>
  <si>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</si>
  <si>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</si>
  <si>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</si>
  <si>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</si>
  <si>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</si>
  <si>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</si>
  <si>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</si>
  <si>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</si>
  <si>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</si>
  <si>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</si>
  <si>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</si>
  <si>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</si>
  <si>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</si>
  <si>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</si>
  <si>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</si>
  <si>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</si>
  <si>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</si>
  <si>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</si>
  <si>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</si>
  <si>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</si>
  <si>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</si>
  <si>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</si>
  <si>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</si>
  <si>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</si>
  <si>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</si>
  <si>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</si>
  <si>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</si>
  <si>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</si>
  <si>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</si>
  <si>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</si>
  <si>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</si>
  <si>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</si>
  <si>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</si>
  <si>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</si>
  <si>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</si>
  <si>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</si>
  <si>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</si>
  <si>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</si>
  <si>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</si>
  <si>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</si>
  <si>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</si>
  <si>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</si>
  <si>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</si>
  <si>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</si>
  <si>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</si>
  <si>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</si>
  <si>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</si>
  <si>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</si>
  <si>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</si>
  <si>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</si>
  <si>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</si>
  <si>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</si>
  <si>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</si>
  <si>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</si>
  <si>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</si>
  <si>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</si>
  <si>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</si>
  <si>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</si>
  <si>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</si>
  <si>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</si>
  <si>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</si>
  <si>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</si>
  <si>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</si>
  <si>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</si>
  <si>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</si>
  <si>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</si>
  <si>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</si>
  <si>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</si>
  <si>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</si>
  <si>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</si>
  <si>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</si>
  <si>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</si>
  <si>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</si>
  <si>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</si>
  <si>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</si>
  <si>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</si>
  <si>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</si>
  <si>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</si>
  <si>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</si>
  <si>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</si>
  <si>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</si>
  <si>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</si>
  <si>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</si>
  <si>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</si>
  <si>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</si>
  <si>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</si>
  <si>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</si>
  <si>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</si>
  <si>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</si>
  <si>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</si>
  <si>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</si>
  <si>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</si>
  <si>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</si>
  <si>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</si>
  <si>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</si>
  <si>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</si>
  <si>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</si>
  <si>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</si>
  <si>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</si>
  <si>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</si>
  <si>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</si>
  <si>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</si>
  <si>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</si>
  <si>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</si>
  <si>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</si>
  <si>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</si>
  <si>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</si>
  <si>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</si>
  <si>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</si>
  <si>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</si>
  <si>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</si>
  <si>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</si>
  <si>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</si>
  <si>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</si>
  <si>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</si>
  <si>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</si>
  <si>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</si>
  <si>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</si>
  <si>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</si>
  <si>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</si>
  <si>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</si>
  <si>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</si>
  <si>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</si>
  <si>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</si>
  <si>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</si>
  <si>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</si>
  <si>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</si>
  <si>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</si>
  <si>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</si>
  <si>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</si>
  <si>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</si>
  <si>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</si>
  <si>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</si>
  <si>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</si>
  <si>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</si>
  <si>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</si>
  <si>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</si>
  <si>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</si>
  <si>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</si>
  <si>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</si>
  <si>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</si>
  <si>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</si>
  <si>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</si>
  <si>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</si>
  <si>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</si>
  <si>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</si>
  <si>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</si>
  <si>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</si>
  <si>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</si>
  <si>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</si>
  <si>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</si>
  <si>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</si>
  <si>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</si>
  <si>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</si>
  <si>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</si>
  <si>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</si>
  <si>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</si>
  <si>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</si>
  <si>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</si>
  <si>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</si>
  <si>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</si>
  <si>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</si>
  <si>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</si>
  <si>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</si>
  <si>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</si>
  <si>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</si>
  <si>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</si>
  <si>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</si>
  <si>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</si>
  <si>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</si>
  <si>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</si>
  <si>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</si>
  <si>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</si>
  <si>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</si>
  <si>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</si>
  <si>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</si>
  <si>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</si>
  <si>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</si>
  <si>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</si>
  <si>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</si>
  <si>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</si>
  <si>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</si>
  <si>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</si>
  <si>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</si>
  <si>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</si>
  <si>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</si>
  <si>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</si>
  <si>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</si>
  <si>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</si>
  <si>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</si>
  <si>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</si>
  <si>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</si>
  <si>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</si>
  <si>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</si>
  <si>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</si>
  <si>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</si>
  <si>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</si>
  <si>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</si>
  <si>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</si>
  <si>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</si>
  <si>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</si>
  <si>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</si>
  <si>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</si>
  <si>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</si>
  <si>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</si>
  <si>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</si>
  <si>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</si>
  <si>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</si>
  <si>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</si>
  <si>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</si>
  <si>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</si>
  <si>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</si>
  <si>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</si>
  <si>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</si>
  <si>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</si>
  <si>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</si>
  <si>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</si>
  <si>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</si>
  <si>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</si>
  <si>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</si>
  <si>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</si>
  <si>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</si>
  <si>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</si>
  <si>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</si>
  <si>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</si>
  <si>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</si>
  <si>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</si>
  <si>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</si>
  <si>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</si>
  <si>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</si>
  <si>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</si>
  <si>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</si>
  <si>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</si>
  <si>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</si>
  <si>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</si>
  <si>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</si>
  <si>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</si>
  <si>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</si>
  <si>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</si>
  <si>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</si>
  <si>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</si>
  <si>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</si>
  <si>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</si>
  <si>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</si>
  <si>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</si>
  <si>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</si>
  <si>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</si>
  <si>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</si>
  <si>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</si>
  <si>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</si>
  <si>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</si>
  <si>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</si>
  <si>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</si>
  <si>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</si>
  <si>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</si>
  <si>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</si>
  <si>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</si>
  <si>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</si>
  <si>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</si>
  <si>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</si>
  <si>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</si>
  <si>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</si>
  <si>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</si>
  <si>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</si>
  <si>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</si>
  <si>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</si>
  <si>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</si>
  <si>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</si>
  <si>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</si>
  <si>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</si>
  <si>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</si>
  <si>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</si>
  <si>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</si>
  <si>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</si>
  <si>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</si>
  <si>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</si>
  <si>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</si>
  <si>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</si>
  <si>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</si>
  <si>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</si>
  <si>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</si>
  <si>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</si>
  <si>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</si>
  <si>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</si>
  <si>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</si>
  <si>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</si>
  <si>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</si>
  <si>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</si>
  <si>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</si>
  <si>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</si>
  <si>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</si>
  <si>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</si>
  <si>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</si>
  <si>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</si>
  <si>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</si>
  <si>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</si>
  <si>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</si>
  <si>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</si>
  <si>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</si>
  <si>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</si>
  <si>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</si>
  <si>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</si>
  <si>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</si>
  <si>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</si>
  <si>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</si>
  <si>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</si>
  <si>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</si>
  <si>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</si>
  <si>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</si>
  <si>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</si>
  <si>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</si>
  <si>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</si>
  <si>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</si>
  <si>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</si>
  <si>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</si>
  <si>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</si>
  <si>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</si>
  <si>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</si>
  <si>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</si>
  <si>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</si>
  <si>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</si>
  <si>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</si>
  <si>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</si>
  <si>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</si>
  <si>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</si>
  <si>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</si>
  <si>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</si>
  <si>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</si>
  <si>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</si>
  <si>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</si>
  <si>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</si>
  <si>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</si>
  <si>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</si>
  <si>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</si>
  <si>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</si>
  <si>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</si>
  <si>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</si>
  <si>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</si>
  <si>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</si>
  <si>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</si>
  <si>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</si>
  <si>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</si>
  <si>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</si>
  <si>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</si>
  <si>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</si>
  <si>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</si>
  <si>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</si>
  <si>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</si>
  <si>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</si>
  <si>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</si>
  <si>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</si>
  <si>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</si>
  <si>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</si>
  <si>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</si>
  <si>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</si>
  <si>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</si>
  <si>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</si>
  <si>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</si>
  <si>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</si>
  <si>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</si>
  <si>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</si>
  <si>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</si>
  <si>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</si>
  <si>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</si>
  <si>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</si>
  <si>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</si>
  <si>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</si>
  <si>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</si>
  <si>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</si>
  <si>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</si>
  <si>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</si>
  <si>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</si>
  <si>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</si>
  <si>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</si>
  <si>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</si>
  <si>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</si>
  <si>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</si>
  <si>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</si>
  <si>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</si>
  <si>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</si>
  <si>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</si>
  <si>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</si>
  <si>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</si>
  <si>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</si>
  <si>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</si>
  <si>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</si>
  <si>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</si>
  <si>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</si>
  <si>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</si>
  <si>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</si>
  <si>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</si>
  <si>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</si>
  <si>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</si>
  <si>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</si>
  <si>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</si>
  <si>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</si>
  <si>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</si>
  <si>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</si>
  <si>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</si>
  <si>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</si>
  <si>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</si>
  <si>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</si>
  <si>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</si>
  <si>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</si>
  <si>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</si>
  <si>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</si>
  <si>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</si>
  <si>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</si>
  <si>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</si>
  <si>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</si>
  <si>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</si>
  <si>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</si>
  <si>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</si>
  <si>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</si>
  <si>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</si>
  <si>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</si>
  <si>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</si>
  <si>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</si>
  <si>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</si>
  <si>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</si>
  <si>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</si>
  <si>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</si>
  <si>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</si>
  <si>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</si>
  <si>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</si>
  <si>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</si>
  <si>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</si>
  <si>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</si>
  <si>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</si>
  <si>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</si>
  <si>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</si>
  <si>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</si>
  <si>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</si>
  <si>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</si>
  <si>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</si>
  <si>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</si>
  <si>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</si>
  <si>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</si>
  <si>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</si>
  <si>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</si>
  <si>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</si>
  <si>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</si>
  <si>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</si>
  <si>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</si>
  <si>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</si>
  <si>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</si>
  <si>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</si>
  <si>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</si>
  <si>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</si>
  <si>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</si>
  <si>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</si>
  <si>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</si>
  <si>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</si>
  <si>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</si>
  <si>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</si>
  <si>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</si>
  <si>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</si>
  <si>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</si>
  <si>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</si>
  <si>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</si>
  <si>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</si>
  <si>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</si>
  <si>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</si>
  <si>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</si>
  <si>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</si>
  <si>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</si>
  <si>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</si>
  <si>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</si>
  <si>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</si>
  <si>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</si>
  <si>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</si>
  <si>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</si>
  <si>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</si>
  <si>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</si>
  <si>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</si>
  <si>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</si>
  <si>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</si>
  <si>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</si>
  <si>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</si>
  <si>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</si>
  <si>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</si>
  <si>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</si>
  <si>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</si>
  <si>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</si>
  <si>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</si>
  <si>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</si>
  <si>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</si>
  <si>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</si>
  <si>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</si>
  <si>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</si>
  <si>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</si>
  <si>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</si>
  <si>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</si>
  <si>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</si>
  <si>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</si>
  <si>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</si>
  <si>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</si>
  <si>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</si>
  <si>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</si>
  <si>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</si>
  <si>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</si>
  <si>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</si>
  <si>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</si>
  <si>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</si>
  <si>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</si>
  <si>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</si>
  <si>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</si>
  <si>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</si>
  <si>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</si>
  <si>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</si>
  <si>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</si>
  <si>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</si>
  <si>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</si>
  <si>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</si>
  <si>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</si>
  <si>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</si>
  <si>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</si>
  <si>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</si>
  <si>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</si>
  <si>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</si>
  <si>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</si>
  <si>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</si>
  <si>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</si>
  <si>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</si>
  <si>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</si>
  <si>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</si>
  <si>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</si>
  <si>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</si>
  <si>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</si>
  <si>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</si>
  <si>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</si>
  <si>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</si>
  <si>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</si>
  <si>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</si>
  <si>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</si>
  <si>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</si>
  <si>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</si>
  <si>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</si>
  <si>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</si>
  <si>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</si>
  <si>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</si>
  <si>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</si>
  <si>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</si>
  <si>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</si>
  <si>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</si>
  <si>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</si>
  <si>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</si>
  <si>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</si>
  <si>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</si>
  <si>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</si>
  <si>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</si>
  <si>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</si>
  <si>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</si>
  <si>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</si>
  <si>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</si>
  <si>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</si>
  <si>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</si>
  <si>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</si>
  <si>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</si>
  <si>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</si>
  <si>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</si>
  <si>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</si>
  <si>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</si>
  <si>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</si>
  <si>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</si>
  <si>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</si>
  <si>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</si>
  <si>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</si>
  <si>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</si>
  <si>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</si>
  <si>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</si>
  <si>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</si>
  <si>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</si>
  <si>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</si>
  <si>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</si>
  <si>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</si>
  <si>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</si>
  <si>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</si>
  <si>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</si>
  <si>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</si>
  <si>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</si>
  <si>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</si>
  <si>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</si>
  <si>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</si>
  <si>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</si>
  <si>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</si>
  <si>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</si>
  <si>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</si>
  <si>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</si>
  <si>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</si>
  <si>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</si>
  <si>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</si>
  <si>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</si>
  <si>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</si>
  <si>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</si>
  <si>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</si>
  <si>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</si>
  <si>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</si>
  <si>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</si>
  <si>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</si>
  <si>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</si>
  <si>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</si>
  <si>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</si>
  <si>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</si>
  <si>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</si>
  <si>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</si>
  <si>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</si>
  <si>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</si>
  <si>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</si>
  <si>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</si>
  <si>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</si>
  <si>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</si>
  <si>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</si>
  <si>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</si>
  <si>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</si>
  <si>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</si>
  <si>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</si>
  <si>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</si>
  <si>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</si>
  <si>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</si>
  <si>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</si>
  <si>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</si>
  <si>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</si>
  <si>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</si>
  <si>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</si>
  <si>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</si>
  <si>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</si>
  <si>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</si>
  <si>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</si>
  <si>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</si>
  <si>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</si>
  <si>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</si>
  <si>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</si>
  <si>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</si>
  <si>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</si>
  <si>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</si>
  <si>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</si>
  <si>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</si>
  <si>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</si>
  <si>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</si>
  <si>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</si>
  <si>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</si>
  <si>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</si>
  <si>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</si>
  <si>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</si>
  <si>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</si>
  <si>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</si>
  <si>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</si>
  <si>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</si>
  <si>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</si>
  <si>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</si>
  <si>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</si>
  <si>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</si>
  <si>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</si>
  <si>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</si>
  <si>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</si>
  <si>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</si>
  <si>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</si>
  <si>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</si>
  <si>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</si>
  <si>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</si>
  <si>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</si>
  <si>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</si>
  <si>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</si>
  <si>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</si>
  <si>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</si>
  <si>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</si>
  <si>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</si>
  <si>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</si>
  <si>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</si>
  <si>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</si>
  <si>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</si>
  <si>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</si>
  <si>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</si>
  <si>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</si>
  <si>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</si>
  <si>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</si>
  <si>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</si>
  <si>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</si>
  <si>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</si>
  <si>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</si>
  <si>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</si>
  <si>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</si>
  <si>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</si>
  <si>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</si>
  <si>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</si>
  <si>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</si>
  <si>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</si>
  <si>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</si>
  <si>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</si>
  <si>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</si>
  <si>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</si>
  <si>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</si>
  <si>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</si>
  <si>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</si>
  <si>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</si>
  <si>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</si>
  <si>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</si>
  <si>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</si>
  <si>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</si>
  <si>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</si>
  <si>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</si>
  <si>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</si>
  <si>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</si>
  <si>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</si>
  <si>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</si>
  <si>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</si>
  <si>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</si>
  <si>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</si>
  <si>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</si>
  <si>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</si>
  <si>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</si>
  <si>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</si>
  <si>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</si>
  <si>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</si>
  <si>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</si>
  <si>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</si>
  <si>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</si>
  <si>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</si>
  <si>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</si>
  <si>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</si>
  <si>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</si>
  <si>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</si>
  <si>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</si>
  <si>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</si>
  <si>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</si>
  <si>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</si>
  <si>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</si>
  <si>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</si>
  <si>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</si>
  <si>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</si>
  <si>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</si>
  <si>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</si>
  <si>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</si>
  <si>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</si>
  <si>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</si>
  <si>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</si>
  <si>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</si>
  <si>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</si>
  <si>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</si>
  <si>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</si>
  <si>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</si>
  <si>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</si>
  <si>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</si>
  <si>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</si>
  <si>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</si>
  <si>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</si>
  <si>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</si>
  <si>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</si>
  <si>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</si>
  <si>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</si>
  <si>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</si>
  <si>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</si>
  <si>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</si>
  <si>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</si>
  <si>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</si>
  <si>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</si>
  <si>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</si>
  <si>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</si>
  <si>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</si>
  <si>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</si>
  <si>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</si>
  <si>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</si>
  <si>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</si>
  <si>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</si>
  <si>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</si>
  <si>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</si>
  <si>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</si>
  <si>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</si>
  <si>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</si>
  <si>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</si>
  <si>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</si>
  <si>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</si>
  <si>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</si>
  <si>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</si>
  <si>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</si>
  <si>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</si>
  <si>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</si>
  <si>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</si>
  <si>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</si>
  <si>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</si>
  <si>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</si>
  <si>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</si>
  <si>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</si>
  <si>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</si>
  <si>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</si>
  <si>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</si>
  <si>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</si>
  <si>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</si>
  <si>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</si>
  <si>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</si>
  <si>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</si>
  <si>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</si>
  <si>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</si>
  <si>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</si>
  <si>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</si>
  <si>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</si>
  <si>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</si>
  <si>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</si>
  <si>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</si>
  <si>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</si>
  <si>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</si>
  <si>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</si>
  <si>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</si>
  <si>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</si>
  <si>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</si>
  <si>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</si>
  <si>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</si>
  <si>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</si>
  <si>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</si>
  <si>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</si>
  <si>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</si>
  <si>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</si>
  <si>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</si>
  <si>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</si>
  <si>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</si>
  <si>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</si>
  <si>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</si>
  <si>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</si>
  <si>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</si>
  <si>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</si>
  <si>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</si>
  <si>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</si>
  <si>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</si>
  <si>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</si>
  <si>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</si>
  <si>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</si>
  <si>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</si>
  <si>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</si>
  <si>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</si>
  <si>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</si>
  <si>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</si>
  <si>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</si>
  <si>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</si>
  <si>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</si>
  <si>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</si>
  <si>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</si>
  <si>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</si>
  <si>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</si>
  <si>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</si>
  <si>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</si>
  <si>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</si>
  <si>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</si>
  <si>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</si>
  <si>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</si>
  <si>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</si>
  <si>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</si>
  <si>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</si>
  <si>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</si>
  <si>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</si>
  <si>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</si>
  <si>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</si>
  <si>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</si>
  <si>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</si>
  <si>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</si>
  <si>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</si>
  <si>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</si>
  <si>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</si>
  <si>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</si>
  <si>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</si>
  <si>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</si>
  <si>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</si>
  <si>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</si>
  <si>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</si>
  <si>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</si>
  <si>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</si>
  <si>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</si>
  <si>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</si>
  <si>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</si>
  <si>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</si>
  <si>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</si>
  <si>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</si>
  <si>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</si>
  <si>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</si>
  <si>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</si>
  <si>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</si>
  <si>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</si>
  <si>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</si>
  <si>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</si>
  <si>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</si>
  <si>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</si>
  <si>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</si>
  <si>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</si>
  <si>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</si>
  <si>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</si>
  <si>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</si>
  <si>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</si>
  <si>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</si>
  <si>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</si>
  <si>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</si>
  <si>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</si>
  <si>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</si>
  <si>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</si>
  <si>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</si>
  <si>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</si>
  <si>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</si>
  <si>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</si>
  <si>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</si>
  <si>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</si>
  <si>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</si>
  <si>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</si>
  <si>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</si>
  <si>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</si>
  <si>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</si>
  <si>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</si>
  <si>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</si>
  <si>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</si>
  <si>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</si>
  <si>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</si>
  <si>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</si>
  <si>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</si>
  <si>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</si>
  <si>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</si>
  <si>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</si>
  <si>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</si>
  <si>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</si>
  <si>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</si>
  <si>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</si>
  <si>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</si>
  <si>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</si>
  <si>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</si>
  <si>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</si>
  <si>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</si>
  <si>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</si>
  <si>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</si>
  <si>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</si>
  <si>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</si>
  <si>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</si>
  <si>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</si>
  <si>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</si>
  <si>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</si>
  <si>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</si>
  <si>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</si>
  <si>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</si>
  <si>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</si>
  <si>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</si>
  <si>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</si>
  <si>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</si>
  <si>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</si>
  <si>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</si>
  <si>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</si>
  <si>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</si>
  <si>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</si>
  <si>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</si>
  <si>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</si>
  <si>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</si>
  <si>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</si>
  <si>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</si>
  <si>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</si>
  <si>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</si>
  <si>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</si>
  <si>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</si>
  <si>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</si>
  <si>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</si>
  <si>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</si>
  <si>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</si>
  <si>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</si>
  <si>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</si>
  <si>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</si>
  <si>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</si>
  <si>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</si>
  <si>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</si>
  <si>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</si>
  <si>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</si>
  <si>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</si>
  <si>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</si>
  <si>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</si>
  <si>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</si>
  <si>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</si>
  <si>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</si>
  <si>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</si>
  <si>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</si>
  <si>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</si>
  <si>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</si>
  <si>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</si>
  <si>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</si>
  <si>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</si>
  <si>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</si>
  <si>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</si>
  <si>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</si>
  <si>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</si>
  <si>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</si>
  <si>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</si>
  <si>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</si>
  <si>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</si>
  <si>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</si>
  <si>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</si>
  <si>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</si>
  <si>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</si>
  <si>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</si>
  <si>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</si>
  <si>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</si>
  <si>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</si>
  <si>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</si>
  <si>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</si>
  <si>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</si>
  <si>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</si>
  <si>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</si>
  <si>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</si>
  <si>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</si>
  <si>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</si>
  <si>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</si>
  <si>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</si>
  <si>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</si>
  <si>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</si>
  <si>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</si>
  <si>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</si>
  <si>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</si>
  <si>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</si>
  <si>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</si>
  <si>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</si>
  <si>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</si>
  <si>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</si>
  <si>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</si>
  <si>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</si>
  <si>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</si>
  <si>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</si>
  <si>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</si>
  <si>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</si>
  <si>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</si>
  <si>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</si>
  <si>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</si>
  <si>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</si>
  <si>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</si>
  <si>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</si>
  <si>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</si>
  <si>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</si>
  <si>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</si>
  <si>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</si>
  <si>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</si>
  <si>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</si>
  <si>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</si>
  <si>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</si>
  <si>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</si>
  <si>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</si>
  <si>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</si>
  <si>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</si>
  <si>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</si>
  <si>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</si>
  <si>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</si>
  <si>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</si>
  <si>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</si>
  <si>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</si>
  <si>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</si>
  <si>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</si>
  <si>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</si>
  <si>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</si>
  <si>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</si>
  <si>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</si>
  <si>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</si>
  <si>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</si>
  <si>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</si>
  <si>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</si>
  <si>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</si>
  <si>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</si>
  <si>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</si>
  <si>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</si>
  <si>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</si>
  <si>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</si>
  <si>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</si>
  <si>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</si>
  <si>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</si>
  <si>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</si>
  <si>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</si>
  <si>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</si>
  <si>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</si>
  <si>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</si>
  <si>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</si>
  <si>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</si>
  <si>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</si>
  <si>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</si>
  <si>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</si>
  <si>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</si>
  <si>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</si>
  <si>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</si>
  <si>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</si>
  <si>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</si>
  <si>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</si>
  <si>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</si>
  <si>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</si>
  <si>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</si>
  <si>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</si>
  <si>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</si>
  <si>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</si>
  <si>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</si>
  <si>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</si>
  <si>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</si>
  <si>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</si>
  <si>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</si>
  <si>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</si>
  <si>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</si>
  <si>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</si>
  <si>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</si>
  <si>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</si>
  <si>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</si>
  <si>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</si>
  <si>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</si>
  <si>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</si>
  <si>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</si>
  <si>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</si>
  <si>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</si>
  <si>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</si>
  <si>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</si>
  <si>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</si>
  <si>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</si>
  <si>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</si>
  <si>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</si>
  <si>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</si>
  <si>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</si>
  <si>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</si>
  <si>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</si>
  <si>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</si>
  <si>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</si>
  <si>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</si>
  <si>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</si>
  <si>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</si>
  <si>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</si>
  <si>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</si>
  <si>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</si>
  <si>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</si>
  <si>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</si>
  <si>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</si>
  <si>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</si>
  <si>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</si>
  <si>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</si>
  <si>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</si>
  <si>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</si>
  <si>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</si>
  <si>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</si>
  <si>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</si>
  <si>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</si>
  <si>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</si>
  <si>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</si>
  <si>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</si>
  <si>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</si>
  <si>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</si>
  <si>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</si>
  <si>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</si>
  <si>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</si>
  <si>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</si>
  <si>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</si>
  <si>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</si>
  <si>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</si>
  <si>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</si>
  <si>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</si>
  <si>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</si>
  <si>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</si>
  <si>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</si>
  <si>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</si>
  <si>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</si>
  <si>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</si>
  <si>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</si>
  <si>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</si>
  <si>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</si>
  <si>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</si>
  <si>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</si>
  <si>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</si>
  <si>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</si>
  <si>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</si>
  <si>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</si>
  <si>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</si>
  <si>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</si>
  <si>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</si>
  <si>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</si>
  <si>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</si>
  <si>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</si>
  <si>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</si>
  <si>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</si>
  <si>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</si>
  <si>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</si>
  <si>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</si>
  <si>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</si>
  <si>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</si>
  <si>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</si>
  <si>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</si>
  <si>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</si>
  <si>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</si>
  <si>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</si>
  <si>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</si>
  <si>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</si>
  <si>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</si>
  <si>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</si>
  <si>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</si>
  <si>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</si>
  <si>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</si>
  <si>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</si>
  <si>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</si>
  <si>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</si>
  <si>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</si>
  <si>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</si>
  <si>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</si>
  <si>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</si>
  <si>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</si>
  <si>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</si>
  <si>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</si>
  <si>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</si>
  <si>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</si>
  <si>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</si>
  <si>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</si>
  <si>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</si>
  <si>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</si>
  <si>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</si>
  <si>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</si>
  <si>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</si>
  <si>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</si>
  <si>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</si>
  <si>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</si>
  <si>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</si>
  <si>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</si>
  <si>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</si>
  <si>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</si>
  <si>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</si>
  <si>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</si>
  <si>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</si>
  <si>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</si>
  <si>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</si>
  <si>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</si>
  <si>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</si>
  <si>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</si>
  <si>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</si>
  <si>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</si>
  <si>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</si>
  <si>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</si>
  <si>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</si>
  <si>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</si>
  <si>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</si>
  <si>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</si>
  <si>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</si>
  <si>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</si>
  <si>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</si>
  <si>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</si>
  <si>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</si>
  <si>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</si>
  <si>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</si>
  <si>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</si>
  <si>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</si>
  <si>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</si>
  <si>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</si>
  <si>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</si>
  <si>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</si>
  <si>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</si>
  <si>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</si>
  <si>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</si>
  <si>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</si>
  <si>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</si>
  <si>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</si>
  <si>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</si>
  <si>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</si>
  <si>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</si>
  <si>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</si>
  <si>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</si>
  <si>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</si>
  <si>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</si>
  <si>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</si>
  <si>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</si>
  <si>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</si>
  <si>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</si>
  <si>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</si>
  <si>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</si>
  <si>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</si>
  <si>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</si>
  <si>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</si>
  <si>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</si>
  <si>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</si>
  <si>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</si>
  <si>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</si>
  <si>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</si>
  <si>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</si>
  <si>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</si>
  <si>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</si>
  <si>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</si>
  <si>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</si>
  <si>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</si>
  <si>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</si>
  <si>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</si>
  <si>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</si>
  <si>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</si>
  <si>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</si>
  <si>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</si>
  <si>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</si>
  <si>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</si>
  <si>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</si>
  <si>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</si>
  <si>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</si>
  <si>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</si>
  <si>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</si>
  <si>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</si>
  <si>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</si>
  <si>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</si>
  <si>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</si>
  <si>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</si>
  <si>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</si>
  <si>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</si>
  <si>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</si>
  <si>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</si>
  <si>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</si>
  <si>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</si>
  <si>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</si>
  <si>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</si>
  <si>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</si>
  <si>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</si>
  <si>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</si>
  <si>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</si>
  <si>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</si>
  <si>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</si>
  <si>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</si>
  <si>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</si>
  <si>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</si>
  <si>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</si>
  <si>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</si>
  <si>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</si>
  <si>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</si>
  <si>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</si>
  <si>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</si>
  <si>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</si>
  <si>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</si>
  <si>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</si>
  <si>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</si>
  <si>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</si>
  <si>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</si>
  <si>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</si>
  <si>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</si>
  <si>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</si>
  <si>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</si>
  <si>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</si>
  <si>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</si>
  <si>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</si>
  <si>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</si>
  <si>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</si>
  <si>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</si>
  <si>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</si>
  <si>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</si>
  <si>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</si>
  <si>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</si>
  <si>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</si>
  <si>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</si>
  <si>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</si>
  <si>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</si>
  <si>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</si>
  <si>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</si>
  <si>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</si>
  <si>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</si>
  <si>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</si>
  <si>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</si>
  <si>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</si>
  <si>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</si>
  <si>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</si>
  <si>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</si>
  <si>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</si>
  <si>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</si>
  <si>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</si>
  <si>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</si>
  <si>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</si>
  <si>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</si>
  <si>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</si>
  <si>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</si>
  <si>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</si>
  <si>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</si>
  <si>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</si>
  <si>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</si>
  <si>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</si>
  <si>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</si>
  <si>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</si>
  <si>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</si>
  <si>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</si>
  <si>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</si>
  <si>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</si>
  <si>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</si>
  <si>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</si>
  <si>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</si>
  <si>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</si>
  <si>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</si>
  <si>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</si>
  <si>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</si>
  <si>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</si>
  <si>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</si>
  <si>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</si>
  <si>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</si>
  <si>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</si>
  <si>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</si>
  <si>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</si>
  <si>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</si>
  <si>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</si>
  <si>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</si>
  <si>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</si>
  <si>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</si>
  <si>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</si>
  <si>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</si>
  <si>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</si>
  <si>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</si>
  <si>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</si>
  <si>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</si>
  <si>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</si>
  <si>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</si>
  <si>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</si>
  <si>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</si>
  <si>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</si>
  <si>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</si>
  <si>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</si>
  <si>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</si>
  <si>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</si>
  <si>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</si>
  <si>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</si>
  <si>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</si>
  <si>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</si>
  <si>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</si>
  <si>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</si>
  <si>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</si>
  <si>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</si>
  <si>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</si>
  <si>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</si>
  <si>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</si>
  <si>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</si>
  <si>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</si>
  <si>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</si>
  <si>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</si>
  <si>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</si>
  <si>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</si>
  <si>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</si>
  <si>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</si>
  <si>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</si>
  <si>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</si>
  <si>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</si>
  <si>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</si>
  <si>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</si>
  <si>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</si>
  <si>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</si>
  <si>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</si>
  <si>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</si>
  <si>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</si>
  <si>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</si>
  <si>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</si>
  <si>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</si>
  <si>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</si>
  <si>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</si>
  <si>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</si>
  <si>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</si>
  <si>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</si>
  <si>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</si>
  <si>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</si>
  <si>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</si>
  <si>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</si>
  <si>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</si>
  <si>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</si>
  <si>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</si>
  <si>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</si>
  <si>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</si>
  <si>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</si>
  <si>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</si>
  <si>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</si>
  <si>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</si>
  <si>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</si>
  <si>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</si>
  <si>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</si>
  <si>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</si>
  <si>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</si>
  <si>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</si>
  <si>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</si>
  <si>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</si>
  <si>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</si>
  <si>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</si>
  <si>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</si>
  <si>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</si>
  <si>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</si>
  <si>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</si>
  <si>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</si>
  <si>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</si>
  <si>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</si>
  <si>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</si>
  <si>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</si>
  <si>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</si>
  <si>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</si>
  <si>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</si>
  <si>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</si>
  <si>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</si>
  <si>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</si>
  <si>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</si>
  <si>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</si>
  <si>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</si>
  <si>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</si>
  <si>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</si>
  <si>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</si>
  <si>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</si>
  <si>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</si>
  <si>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</si>
  <si>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</si>
  <si>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</si>
  <si>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</si>
  <si>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</si>
  <si>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</si>
  <si>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</si>
  <si>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</si>
  <si>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</si>
  <si>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</si>
  <si>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</si>
  <si>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</si>
  <si>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</si>
  <si>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</si>
  <si>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</si>
  <si>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</si>
  <si>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</si>
  <si>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</si>
  <si>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</si>
  <si>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</si>
  <si>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</si>
  <si>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</si>
  <si>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</si>
  <si>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</si>
  <si>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</si>
  <si>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</si>
  <si>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</si>
  <si>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</si>
  <si>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</si>
  <si>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</si>
  <si>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</si>
  <si>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</si>
  <si>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</si>
  <si>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</si>
  <si>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</si>
  <si>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</si>
  <si>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</si>
  <si>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</si>
  <si>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</si>
  <si>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</si>
  <si>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</si>
  <si>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</si>
  <si>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</si>
  <si>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</si>
  <si>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</si>
  <si>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</si>
  <si>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</si>
  <si>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</si>
  <si>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</si>
  <si>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</si>
  <si>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</si>
  <si>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</si>
  <si>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</si>
  <si>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</si>
  <si>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</si>
  <si>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</si>
  <si>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</si>
  <si>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</si>
  <si>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</si>
  <si>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</si>
  <si>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</si>
  <si>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</si>
  <si>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</si>
  <si>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</si>
  <si>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</si>
  <si>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</si>
  <si>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</si>
  <si>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</si>
  <si>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</si>
  <si>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</si>
  <si>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</si>
  <si>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</si>
  <si>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</si>
  <si>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</si>
  <si>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</si>
  <si>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</si>
  <si>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</si>
  <si>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</si>
  <si>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</si>
  <si>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</si>
  <si>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</si>
  <si>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</si>
  <si>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</si>
  <si>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</si>
  <si>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</si>
  <si>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</si>
  <si>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</si>
  <si>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</si>
  <si>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</si>
  <si>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</si>
  <si>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</si>
  <si>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</si>
  <si>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</si>
  <si>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</si>
  <si>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</si>
  <si>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</si>
  <si>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</si>
  <si>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</si>
  <si>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</si>
  <si>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</si>
  <si>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</si>
  <si>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</si>
  <si>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</si>
  <si>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</si>
  <si>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</si>
  <si>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</si>
  <si>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</si>
  <si>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</si>
  <si>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</si>
  <si>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</si>
  <si>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</si>
  <si>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</si>
  <si>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</si>
  <si>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</si>
  <si>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</si>
  <si>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</si>
  <si>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</si>
  <si>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</si>
  <si>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</si>
  <si>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</si>
  <si>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</si>
  <si>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</si>
  <si>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</si>
  <si>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</si>
  <si>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</si>
  <si>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</si>
  <si>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</si>
  <si>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</si>
  <si>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</si>
  <si>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</si>
  <si>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</si>
  <si>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</si>
  <si>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</si>
  <si>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</si>
  <si>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</si>
  <si>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</si>
  <si>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</si>
  <si>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</si>
  <si>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</si>
  <si>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</si>
  <si>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</si>
  <si>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</si>
  <si>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</si>
  <si>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</si>
  <si>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</si>
  <si>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</si>
  <si>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</si>
  <si>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</si>
  <si>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</si>
  <si>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</si>
  <si>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</si>
  <si>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</si>
  <si>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</si>
  <si>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</si>
  <si>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</si>
  <si>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</si>
  <si>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</si>
  <si>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</si>
  <si>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</si>
  <si>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</si>
  <si>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</si>
  <si>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</si>
  <si>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</si>
  <si>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</si>
  <si>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</si>
  <si>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</si>
  <si>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</si>
  <si>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</si>
  <si>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</si>
  <si>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</si>
  <si>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</si>
  <si>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</si>
  <si>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</si>
  <si>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</si>
  <si>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</si>
  <si>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</si>
  <si>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</si>
  <si>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</si>
  <si>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</si>
  <si>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</si>
  <si>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</si>
  <si>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</si>
  <si>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</si>
  <si>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</si>
  <si>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</si>
  <si>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</si>
  <si>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</si>
  <si>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</si>
  <si>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</si>
  <si>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</si>
  <si>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</si>
  <si>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</si>
  <si>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</si>
  <si>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</si>
  <si>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</si>
  <si>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</si>
  <si>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</si>
  <si>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</si>
  <si>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</si>
  <si>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</si>
  <si>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</si>
  <si>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</si>
  <si>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</si>
  <si>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</si>
  <si>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</si>
  <si>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</si>
  <si>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</si>
  <si>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</si>
  <si>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</si>
  <si>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</si>
  <si>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</si>
  <si>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</si>
  <si>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</si>
  <si>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</si>
  <si>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</si>
  <si>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</si>
  <si>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</si>
  <si>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</si>
  <si>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</si>
  <si>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</si>
  <si>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</si>
  <si>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</si>
  <si>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</si>
  <si>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</si>
  <si>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</si>
  <si>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</si>
  <si>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</si>
  <si>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</si>
  <si>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</si>
  <si>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</si>
  <si>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</si>
  <si>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</si>
  <si>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</si>
  <si>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</si>
  <si>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</si>
  <si>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</si>
  <si>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</si>
  <si>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</si>
  <si>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</si>
  <si>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</si>
  <si>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</si>
  <si>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</si>
  <si>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</si>
  <si>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</si>
  <si>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</si>
  <si>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</si>
  <si>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</si>
  <si>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</si>
  <si>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</si>
  <si>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</si>
  <si>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</si>
  <si>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</si>
  <si>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</si>
  <si>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</si>
  <si>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</si>
  <si>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</si>
  <si>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</si>
  <si>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</si>
  <si>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</si>
  <si>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</si>
  <si>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</si>
  <si>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</si>
  <si>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</si>
  <si>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</si>
  <si>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</si>
  <si>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</si>
  <si>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</si>
  <si>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</si>
  <si>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</si>
  <si>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</si>
  <si>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</si>
  <si>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</si>
  <si>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</si>
  <si>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</si>
  <si>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</si>
  <si>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</si>
  <si>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</si>
  <si>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</si>
  <si>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</si>
  <si>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</si>
  <si>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</si>
  <si>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</si>
  <si>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</si>
  <si>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</si>
  <si>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</si>
  <si>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</si>
  <si>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</si>
  <si>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</si>
  <si>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</si>
  <si>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</si>
  <si>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</si>
  <si>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</si>
  <si>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</si>
  <si>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</si>
  <si>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</si>
  <si>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</si>
  <si>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</si>
  <si>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</si>
  <si>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</si>
  <si>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</si>
  <si>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</si>
  <si>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</si>
  <si>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</si>
  <si>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</si>
  <si>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</si>
  <si>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</si>
  <si>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</si>
  <si>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</si>
  <si>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</si>
  <si>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</si>
  <si>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</si>
  <si>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</si>
  <si>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</si>
  <si>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</si>
  <si>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</si>
  <si>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</si>
  <si>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</si>
  <si>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</si>
  <si>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</si>
  <si>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</si>
  <si>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</si>
  <si>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</si>
  <si>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</si>
  <si>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</si>
  <si>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</si>
  <si>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</si>
  <si>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</si>
  <si>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</si>
  <si>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</si>
  <si>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</si>
  <si>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</si>
  <si>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</si>
  <si>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</si>
  <si>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</si>
  <si>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</si>
  <si>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</si>
  <si>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</si>
  <si>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</si>
  <si>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</si>
  <si>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</si>
  <si>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</si>
  <si>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</si>
  <si>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</si>
  <si>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</si>
  <si>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</si>
  <si>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</si>
  <si>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</si>
  <si>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</si>
  <si>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</si>
  <si>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</si>
  <si>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</si>
  <si>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</si>
  <si>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</si>
  <si>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</si>
  <si>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</si>
  <si>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</si>
  <si>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</si>
  <si>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</si>
  <si>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</si>
  <si>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</si>
  <si>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</si>
  <si>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</si>
  <si>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</si>
  <si>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</si>
  <si>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</si>
  <si>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</si>
  <si>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</si>
  <si>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</si>
  <si>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</si>
  <si>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</si>
  <si>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</si>
  <si>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</si>
  <si>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</si>
  <si>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</si>
  <si>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</si>
  <si>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</si>
  <si>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</si>
  <si>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</si>
  <si>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</si>
  <si>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</si>
  <si>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</si>
  <si>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</si>
  <si>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</si>
  <si>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</si>
  <si>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</si>
  <si>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</si>
  <si>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</si>
  <si>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</si>
  <si>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</si>
  <si>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</si>
  <si>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</si>
  <si>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</si>
  <si>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</si>
  <si>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</si>
  <si>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</si>
  <si>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</si>
  <si>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</si>
  <si>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</si>
  <si>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</si>
  <si>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</si>
  <si>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</si>
  <si>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</si>
  <si>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</si>
  <si>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</si>
  <si>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</si>
  <si>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</si>
  <si>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</si>
  <si>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</si>
  <si>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</si>
  <si>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</si>
  <si>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</si>
  <si>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</si>
  <si>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</si>
  <si>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</si>
  <si>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</si>
  <si>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</si>
  <si>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</si>
  <si>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</si>
  <si>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</si>
  <si>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</si>
  <si>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</si>
  <si>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</si>
  <si>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</si>
  <si>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</si>
  <si>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</si>
  <si>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</si>
  <si>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</si>
  <si>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</si>
  <si>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</si>
  <si>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</si>
  <si>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</si>
  <si>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</si>
  <si>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</si>
  <si>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</si>
  <si>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</si>
  <si>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</si>
  <si>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</si>
  <si>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</si>
  <si>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</si>
  <si>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</si>
  <si>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</si>
  <si>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</si>
  <si>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</si>
  <si>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</si>
  <si>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</si>
  <si>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</si>
  <si>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</si>
  <si>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</si>
  <si>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</si>
  <si>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</si>
  <si>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</si>
  <si>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</si>
  <si>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</si>
  <si>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</si>
  <si>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</si>
  <si>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</si>
  <si>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</si>
  <si>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</si>
  <si>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</si>
  <si>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</si>
  <si>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</si>
  <si>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</si>
  <si>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</si>
  <si>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</si>
  <si>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</si>
  <si>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</si>
  <si>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</si>
  <si>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</si>
  <si>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</si>
  <si>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</si>
  <si>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</si>
  <si>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</si>
  <si>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</si>
  <si>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</si>
  <si>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</si>
  <si>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</si>
  <si>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</si>
  <si>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</si>
  <si>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</si>
  <si>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</si>
  <si>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</si>
  <si>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</si>
  <si>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</si>
  <si>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</si>
  <si>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</si>
  <si>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</si>
  <si>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</si>
  <si>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</si>
  <si>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</si>
  <si>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</si>
  <si>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</si>
  <si>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</si>
  <si>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</si>
  <si>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</si>
  <si>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</si>
  <si>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</si>
  <si>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</si>
  <si>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</si>
  <si>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</si>
  <si>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</si>
  <si>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</si>
  <si>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</si>
  <si>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</si>
  <si>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</si>
  <si>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</si>
  <si>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</si>
  <si>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</si>
  <si>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</si>
  <si>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</si>
  <si>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</si>
  <si>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</si>
  <si>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</si>
  <si>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</si>
  <si>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</si>
  <si>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</si>
  <si>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</si>
  <si>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</si>
  <si>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</si>
  <si>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</si>
  <si>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</si>
  <si>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</si>
  <si>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</si>
  <si>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</si>
  <si>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</si>
  <si>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</si>
  <si>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</si>
  <si>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</si>
  <si>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</si>
  <si>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</si>
  <si>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</si>
  <si>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</si>
  <si>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</si>
  <si>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</si>
  <si>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</si>
  <si>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</si>
  <si>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</si>
  <si>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</si>
  <si>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</si>
  <si>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</si>
  <si>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</si>
  <si>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</si>
  <si>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</si>
  <si>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</si>
  <si>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</si>
  <si>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</si>
  <si>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</si>
  <si>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</si>
  <si>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</si>
  <si>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</si>
  <si>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</si>
  <si>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</si>
  <si>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</si>
  <si>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</si>
  <si>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</si>
  <si>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</si>
  <si>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</si>
  <si>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</si>
  <si>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</si>
  <si>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</si>
  <si>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</si>
  <si>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</si>
  <si>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</si>
  <si>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</si>
  <si>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</si>
  <si>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</si>
  <si>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</si>
  <si>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</si>
  <si>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</si>
  <si>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</si>
  <si>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</si>
  <si>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</si>
  <si>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</si>
  <si>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</si>
  <si>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</si>
  <si>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</si>
  <si>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</si>
  <si>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</si>
  <si>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</si>
  <si>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</si>
  <si>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</si>
  <si>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</si>
  <si>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</si>
  <si>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</si>
  <si>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</si>
  <si>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</si>
  <si>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</si>
  <si>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</si>
  <si>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</si>
  <si>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</si>
  <si>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</si>
  <si>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</si>
  <si>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</si>
  <si>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</si>
  <si>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</si>
  <si>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</si>
  <si>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</si>
  <si>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</si>
  <si>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</si>
  <si>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</si>
  <si>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</si>
  <si>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</si>
  <si>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</si>
  <si>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</si>
  <si>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</si>
  <si>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</si>
  <si>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</si>
  <si>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</si>
  <si>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</si>
  <si>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</si>
  <si>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</si>
  <si>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</si>
  <si>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</si>
  <si>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</si>
  <si>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</si>
  <si>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</si>
  <si>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</si>
  <si>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</si>
  <si>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</si>
  <si>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</si>
  <si>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</si>
  <si>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</si>
  <si>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</si>
  <si>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</si>
  <si>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</si>
  <si>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</si>
  <si>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</si>
  <si>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</si>
  <si>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</si>
  <si>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</si>
  <si>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</si>
  <si>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</si>
  <si>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</si>
  <si>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</si>
  <si>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</si>
  <si>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</si>
  <si>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</si>
  <si>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</si>
  <si>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</si>
  <si>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</si>
  <si>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</si>
  <si>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</si>
  <si>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</si>
  <si>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</si>
  <si>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</si>
  <si>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</si>
  <si>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</si>
  <si>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</si>
  <si>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</si>
  <si>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</si>
  <si>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</si>
  <si>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</si>
  <si>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</si>
  <si>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</si>
  <si>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</si>
  <si>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</si>
  <si>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</si>
  <si>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</si>
  <si>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</si>
  <si>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</si>
  <si>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</si>
  <si>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</si>
  <si>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</si>
  <si>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</si>
  <si>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</si>
  <si>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</si>
  <si>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</si>
  <si>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</si>
  <si>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</si>
  <si>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</si>
  <si>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</si>
  <si>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</si>
  <si>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</si>
  <si>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</si>
  <si>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</si>
  <si>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</si>
  <si>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</si>
  <si>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</si>
  <si>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</si>
  <si>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</si>
  <si>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</si>
  <si>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</si>
  <si>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</si>
  <si>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</si>
  <si>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</si>
  <si>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</si>
  <si>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</si>
  <si>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</si>
  <si>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</si>
  <si>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</si>
  <si>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</si>
  <si>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</si>
  <si>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</si>
  <si>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</si>
  <si>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</si>
  <si>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</si>
  <si>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</si>
  <si>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</si>
  <si>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</si>
  <si>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</si>
  <si>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</si>
  <si>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</si>
  <si>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</si>
  <si>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</si>
  <si>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</si>
  <si>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</si>
  <si>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</si>
  <si>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</si>
  <si>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</si>
  <si>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</si>
  <si>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</si>
  <si>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</si>
  <si>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</si>
  <si>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</si>
  <si>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</si>
  <si>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</si>
  <si>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</si>
  <si>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</si>
  <si>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</si>
  <si>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</si>
  <si>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</si>
  <si>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</si>
  <si>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</si>
  <si>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</si>
  <si>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</si>
  <si>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</si>
  <si>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</si>
  <si>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</si>
  <si>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</si>
  <si>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</si>
  <si>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</si>
  <si>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</si>
  <si>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</si>
  <si>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</si>
  <si>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</si>
  <si>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</si>
  <si>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</si>
  <si>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</si>
  <si>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</si>
  <si>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</si>
  <si>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</si>
  <si>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</si>
  <si>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</si>
  <si>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</si>
  <si>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</si>
  <si>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</si>
  <si>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</si>
  <si>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</si>
  <si>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</si>
  <si>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</si>
  <si>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</si>
  <si>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</si>
  <si>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</si>
  <si>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</si>
  <si>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</si>
  <si>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</si>
  <si>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</si>
  <si>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</si>
  <si>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</si>
  <si>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</si>
  <si>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</si>
  <si>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</si>
  <si>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</si>
  <si>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</si>
  <si>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</si>
  <si>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</si>
  <si>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</si>
  <si>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</si>
  <si>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</si>
  <si>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</si>
  <si>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</si>
  <si>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</si>
  <si>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</si>
  <si>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</si>
  <si>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</si>
  <si>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</si>
  <si>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</si>
  <si>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</si>
  <si>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</si>
  <si>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</si>
  <si>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</si>
  <si>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</si>
  <si>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</si>
  <si>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</si>
  <si>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</si>
  <si>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</si>
  <si>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</si>
  <si>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</si>
  <si>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</si>
  <si>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</si>
  <si>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</si>
  <si>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</si>
  <si>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</si>
  <si>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</si>
  <si>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</si>
  <si>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</si>
  <si>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</si>
  <si>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</si>
  <si>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</si>
  <si>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</si>
  <si>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</si>
  <si>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</si>
  <si>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</si>
  <si>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</si>
  <si>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</si>
  <si>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</si>
  <si>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</si>
  <si>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</si>
  <si>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</si>
  <si>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</si>
  <si>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</si>
  <si>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</si>
  <si>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</si>
  <si>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</si>
  <si>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</si>
  <si>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</si>
  <si>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</si>
  <si>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</si>
  <si>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</si>
  <si>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</si>
  <si>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</si>
  <si>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</si>
  <si>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</si>
  <si>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</si>
  <si>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</si>
  <si>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</si>
  <si>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</si>
  <si>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</si>
  <si>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</si>
  <si>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</si>
  <si>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</si>
  <si>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</si>
  <si>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</si>
  <si>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</si>
  <si>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</si>
  <si>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</si>
  <si>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</si>
  <si>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</si>
  <si>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</si>
  <si>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</si>
  <si>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</si>
  <si>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</si>
  <si>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</si>
  <si>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</si>
  <si>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</si>
  <si>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</si>
  <si>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</si>
  <si>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</si>
  <si>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</si>
  <si>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</si>
  <si>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</si>
  <si>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</si>
  <si>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</si>
  <si>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</si>
  <si>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</si>
  <si>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</si>
  <si>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</si>
  <si>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</si>
  <si>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</si>
  <si>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</si>
  <si>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</si>
  <si>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</si>
  <si>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</si>
  <si>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</si>
  <si>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</si>
  <si>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</si>
  <si>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</si>
  <si>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</si>
  <si>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</si>
  <si>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</si>
  <si>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</si>
  <si>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</si>
  <si>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</si>
  <si>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</si>
  <si>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</si>
  <si>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</si>
  <si>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</si>
  <si>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</si>
  <si>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</si>
  <si>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</si>
  <si>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</si>
  <si>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</si>
  <si>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</si>
  <si>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</si>
  <si>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</si>
  <si>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</si>
  <si>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</si>
  <si>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</si>
  <si>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</si>
  <si>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</si>
  <si>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</si>
  <si>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</si>
  <si>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</si>
  <si>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</si>
  <si>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</si>
  <si>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</si>
  <si>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</si>
  <si>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</si>
  <si>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</si>
  <si>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</si>
  <si>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</si>
  <si>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</si>
  <si>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</si>
  <si>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</si>
  <si>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</si>
  <si>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</si>
  <si>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</si>
  <si>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</si>
  <si>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</si>
  <si>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</si>
  <si>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</si>
  <si>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</si>
  <si>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</si>
  <si>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</si>
  <si>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</si>
  <si>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</si>
  <si>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</si>
  <si>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</si>
  <si>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</si>
  <si>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</si>
  <si>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</si>
  <si>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</si>
  <si>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</si>
  <si>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</si>
  <si>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</si>
  <si>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</si>
  <si>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</si>
  <si>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</si>
  <si>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</si>
  <si>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</si>
  <si>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</si>
  <si>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</si>
  <si>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</si>
  <si>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</si>
  <si>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</si>
  <si>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</si>
  <si>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</si>
  <si>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</si>
  <si>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</si>
  <si>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</si>
  <si>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</si>
  <si>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</si>
  <si>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</si>
  <si>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</si>
  <si>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</si>
  <si>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</si>
  <si>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</si>
  <si>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</si>
  <si>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</si>
  <si>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</si>
  <si>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</si>
  <si>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</si>
  <si>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</si>
  <si>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</si>
  <si>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</si>
  <si>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</si>
  <si>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</si>
  <si>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</si>
  <si>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</si>
  <si>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</si>
  <si>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</si>
  <si>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</si>
  <si>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</si>
  <si>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</si>
  <si>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</si>
  <si>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</si>
  <si>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</si>
  <si>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</si>
  <si>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</si>
  <si>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</si>
  <si>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</si>
  <si>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</si>
  <si>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</si>
  <si>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</si>
  <si>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</si>
  <si>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</si>
  <si>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</si>
  <si>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</si>
  <si>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</si>
  <si>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</si>
  <si>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</si>
  <si>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</si>
  <si>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</si>
  <si>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</si>
  <si>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</si>
  <si>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</si>
  <si>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</si>
  <si>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</si>
  <si>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</si>
  <si>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</si>
  <si>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</si>
  <si>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</si>
  <si>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</si>
  <si>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</si>
  <si>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</si>
  <si>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</si>
  <si>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</si>
  <si>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</si>
  <si>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</si>
  <si>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</si>
  <si>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</si>
  <si>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</si>
  <si>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</si>
  <si>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</si>
  <si>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</si>
  <si>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</si>
  <si>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</si>
  <si>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</si>
  <si>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</si>
  <si>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</si>
  <si>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</si>
  <si>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</si>
  <si>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</si>
  <si>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</si>
  <si>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</si>
  <si>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</si>
  <si>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</si>
  <si>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</si>
  <si>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</si>
  <si>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</si>
  <si>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</si>
  <si>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</si>
  <si>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</si>
  <si>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</si>
  <si>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</si>
  <si>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</si>
  <si>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</si>
  <si>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</si>
  <si>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</si>
  <si>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</si>
  <si>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</si>
  <si>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</si>
  <si>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</si>
  <si>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</si>
  <si>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</si>
  <si>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</si>
  <si>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</si>
  <si>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</si>
  <si>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</si>
  <si>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</si>
  <si>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</si>
  <si>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</si>
  <si>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</si>
  <si>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</si>
  <si>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</si>
  <si>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</si>
  <si>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</si>
  <si>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</si>
  <si>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</si>
  <si>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</si>
  <si>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</si>
  <si>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</si>
  <si>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</si>
  <si>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</si>
  <si>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</si>
  <si>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</si>
  <si>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</si>
  <si>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</si>
  <si>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</si>
  <si>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</si>
  <si>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</si>
  <si>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</si>
  <si>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</si>
  <si>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</si>
  <si>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</si>
  <si>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</si>
  <si>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</si>
  <si>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</si>
  <si>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</si>
  <si>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</si>
  <si>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</si>
  <si>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</si>
  <si>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</si>
  <si>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</si>
  <si>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</si>
  <si>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</si>
  <si>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</si>
  <si>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</si>
  <si>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</si>
  <si>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</si>
  <si>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</si>
  <si>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</si>
  <si>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</si>
  <si>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</si>
  <si>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</si>
  <si>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</si>
  <si>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</si>
  <si>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</si>
  <si>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</si>
  <si>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</si>
  <si>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</si>
  <si>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</si>
  <si>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</si>
  <si>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</si>
  <si>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</si>
  <si>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</si>
  <si>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</si>
  <si>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</si>
  <si>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</si>
  <si>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</si>
  <si>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</si>
  <si>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</si>
  <si>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</si>
  <si>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</si>
  <si>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</si>
  <si>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</si>
  <si>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</si>
  <si>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</si>
  <si>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</si>
  <si>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</si>
  <si>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</si>
  <si>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</si>
  <si>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</si>
  <si>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</si>
  <si>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</si>
  <si>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</si>
  <si>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</si>
  <si>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</si>
  <si>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</si>
  <si>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</si>
  <si>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</si>
  <si>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</si>
  <si>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</si>
  <si>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</si>
  <si>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</si>
  <si>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</si>
  <si>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</si>
  <si>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</si>
  <si>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</si>
  <si>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</si>
  <si>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</si>
  <si>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</si>
  <si>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</si>
  <si>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</si>
  <si>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</si>
  <si>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</si>
  <si>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</si>
  <si>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</si>
  <si>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</si>
  <si>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</si>
  <si>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</si>
  <si>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</si>
  <si>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</si>
  <si>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</si>
  <si>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</si>
  <si>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</si>
  <si>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</si>
  <si>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</si>
  <si>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</si>
  <si>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</si>
  <si>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</si>
  <si>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</si>
  <si>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</si>
  <si>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</si>
  <si>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</si>
  <si>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</si>
  <si>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</si>
  <si>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</si>
  <si>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</si>
  <si>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</si>
  <si>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</si>
  <si>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</si>
  <si>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</si>
  <si>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</si>
  <si>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</si>
  <si>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</si>
  <si>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</si>
  <si>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</si>
  <si>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</si>
  <si>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</si>
  <si>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</si>
  <si>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</si>
  <si>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</si>
  <si>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</si>
  <si>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</si>
  <si>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</si>
  <si>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</si>
  <si>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</si>
  <si>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</si>
  <si>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</si>
  <si>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</si>
  <si>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</si>
  <si>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</si>
  <si>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</si>
  <si>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</si>
  <si>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</si>
  <si>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</si>
  <si>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</si>
  <si>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</si>
  <si>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</si>
  <si>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</si>
  <si>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</si>
  <si>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</si>
  <si>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</si>
  <si>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</si>
  <si>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</si>
  <si>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</si>
  <si>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</si>
  <si>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</si>
  <si>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</si>
  <si>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</si>
  <si>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</si>
  <si>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</si>
  <si>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</si>
  <si>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</si>
  <si>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</si>
  <si>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</si>
  <si>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</si>
  <si>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</si>
  <si>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</si>
  <si>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</si>
  <si>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</si>
  <si>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</si>
  <si>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</si>
  <si>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</si>
  <si>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</si>
  <si>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</si>
  <si>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</si>
  <si>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</si>
  <si>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</si>
  <si>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</si>
  <si>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</si>
  <si>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</si>
  <si>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</si>
  <si>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</si>
  <si>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</si>
  <si>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</si>
  <si>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</si>
  <si>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</si>
  <si>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</si>
  <si>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</si>
  <si>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</si>
  <si>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</si>
  <si>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</si>
  <si>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</si>
  <si>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</si>
  <si>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</si>
  <si>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</si>
  <si>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</si>
  <si>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</si>
  <si>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</si>
  <si>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</si>
  <si>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</si>
  <si>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</si>
  <si>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</si>
  <si>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</si>
  <si>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</si>
  <si>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</si>
  <si>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</si>
  <si>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</si>
  <si>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</si>
  <si>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</si>
  <si>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</si>
  <si>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</si>
  <si>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</si>
  <si>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</si>
  <si>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</si>
  <si>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</si>
  <si>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</si>
  <si>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</si>
  <si>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</si>
  <si>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</si>
  <si>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</si>
  <si>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</si>
  <si>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</si>
  <si>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</si>
  <si>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</si>
  <si>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</si>
  <si>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</si>
  <si>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</si>
  <si>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</si>
  <si>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</si>
  <si>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</si>
  <si>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</si>
  <si>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</si>
  <si>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</si>
  <si>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</si>
  <si>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</si>
  <si>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</si>
  <si>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</si>
  <si>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</si>
  <si>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</si>
  <si>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</si>
  <si>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</si>
  <si>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</si>
  <si>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</si>
  <si>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</si>
  <si>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</si>
  <si>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</si>
  <si>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</si>
  <si>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</si>
  <si>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</si>
  <si>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</si>
  <si>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</si>
  <si>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</si>
  <si>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</si>
  <si>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</si>
  <si>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</si>
  <si>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</si>
  <si>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</si>
  <si>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</si>
  <si>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</si>
  <si>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</si>
  <si>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</si>
  <si>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</si>
  <si>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</si>
  <si>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</si>
  <si>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</si>
  <si>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</si>
  <si>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</si>
  <si>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</si>
  <si>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</si>
  <si>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</si>
  <si>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</si>
  <si>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</si>
  <si>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</si>
  <si>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</si>
  <si>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</si>
  <si>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</si>
  <si>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</si>
  <si>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</si>
  <si>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</si>
  <si>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</si>
  <si>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</si>
  <si>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</si>
  <si>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</si>
  <si>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</si>
  <si>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</si>
  <si>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</si>
  <si>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</si>
  <si>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</si>
  <si>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</si>
  <si>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</si>
  <si>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</si>
  <si>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</si>
  <si>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</si>
  <si>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</si>
  <si>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</si>
  <si>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</si>
  <si>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</si>
  <si>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</si>
  <si>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</si>
  <si>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</si>
  <si>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</si>
  <si>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</si>
  <si>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</si>
  <si>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</si>
  <si>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</si>
  <si>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</si>
  <si>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</si>
  <si>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</si>
  <si>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</si>
  <si>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</si>
  <si>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</si>
  <si>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</si>
  <si>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</si>
  <si>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</si>
  <si>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</si>
  <si>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</si>
  <si>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</si>
  <si>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</si>
  <si>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</si>
  <si>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</si>
  <si>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</si>
  <si>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</si>
  <si>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</si>
  <si>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</si>
  <si>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</si>
  <si>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</si>
  <si>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</si>
  <si>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</si>
  <si>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</si>
  <si>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</si>
  <si>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</si>
  <si>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</si>
  <si>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</si>
  <si>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</si>
  <si>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</si>
  <si>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</si>
  <si>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</si>
  <si>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</si>
  <si>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</si>
  <si>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</si>
  <si>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</si>
  <si>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</si>
  <si>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</si>
  <si>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</si>
  <si>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</si>
  <si>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</si>
  <si>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</si>
  <si>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</si>
  <si>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</si>
  <si>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</si>
  <si>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</si>
  <si>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</si>
  <si>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</si>
  <si>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</si>
  <si>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</si>
  <si>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</si>
  <si>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</si>
  <si>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</si>
  <si>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</si>
  <si>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</si>
  <si>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</si>
  <si>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</si>
  <si>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</si>
  <si>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</si>
  <si>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</si>
  <si>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</si>
  <si>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</si>
  <si>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</si>
  <si>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</si>
  <si>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</si>
  <si>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</si>
  <si>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</si>
  <si>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</si>
  <si>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</si>
  <si>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</si>
  <si>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</si>
  <si>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</si>
  <si>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</si>
  <si>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</si>
  <si>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</si>
  <si>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</si>
  <si>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</si>
  <si>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</si>
  <si>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</si>
  <si>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</si>
  <si>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</si>
  <si>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</si>
  <si>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</si>
  <si>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</si>
  <si>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</si>
  <si>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</si>
  <si>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</si>
  <si>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</si>
  <si>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</si>
  <si>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</si>
  <si>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</si>
  <si>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</si>
  <si>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</si>
  <si>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</si>
  <si>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</si>
  <si>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</si>
  <si>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</si>
  <si>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</si>
  <si>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</si>
  <si>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</si>
  <si>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</si>
  <si>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</si>
  <si>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</si>
  <si>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</si>
  <si>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</si>
  <si>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</si>
  <si>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</si>
  <si>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</si>
  <si>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</si>
  <si>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</si>
  <si>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</si>
  <si>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</si>
  <si>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</si>
  <si>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</si>
  <si>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</si>
  <si>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</si>
  <si>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</si>
  <si>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</si>
  <si>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</si>
  <si>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</si>
  <si>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</si>
  <si>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</si>
  <si>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</si>
  <si>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</si>
  <si>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</si>
  <si>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</si>
  <si>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</si>
  <si>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</si>
  <si>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</si>
  <si>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</si>
  <si>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</si>
  <si>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</si>
  <si>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</si>
  <si>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</si>
  <si>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</si>
  <si>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</si>
  <si>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</si>
  <si>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</si>
  <si>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</si>
  <si>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</si>
  <si>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</si>
  <si>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</si>
  <si>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</si>
  <si>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</si>
  <si>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</si>
  <si>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</si>
  <si>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</si>
  <si>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</si>
  <si>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</si>
  <si>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</si>
  <si>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</si>
  <si>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</si>
  <si>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</si>
  <si>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</si>
  <si>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</si>
  <si>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</si>
  <si>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</si>
  <si>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</si>
  <si>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</si>
  <si>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</si>
  <si>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</si>
  <si>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</si>
  <si>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</si>
  <si>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</si>
  <si>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</si>
  <si>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</si>
  <si>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</si>
  <si>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</si>
  <si>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</si>
  <si>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</si>
  <si>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</si>
  <si>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</si>
  <si>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</si>
  <si>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</si>
  <si>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</si>
  <si>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</si>
  <si>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</si>
  <si>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</si>
  <si>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</si>
  <si>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</si>
  <si>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</si>
  <si>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</si>
  <si>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</si>
  <si>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</si>
  <si>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</si>
  <si>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</si>
  <si>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</si>
  <si>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</si>
  <si>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</si>
  <si>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</si>
  <si>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</si>
  <si>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</si>
  <si>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</si>
  <si>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</si>
  <si>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</si>
  <si>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</si>
  <si>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</si>
  <si>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</si>
  <si>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</si>
  <si>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</si>
  <si>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</si>
  <si>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</si>
  <si>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</si>
  <si>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</si>
  <si>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</si>
  <si>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</si>
  <si>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</si>
  <si>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</si>
  <si>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</si>
  <si>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</si>
  <si>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</si>
  <si>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</si>
  <si>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</si>
  <si>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</si>
  <si>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</si>
  <si>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</si>
  <si>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</si>
  <si>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</si>
  <si>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</si>
  <si>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</si>
  <si>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</si>
  <si>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</si>
  <si>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</si>
  <si>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</si>
  <si>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</si>
  <si>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</si>
  <si>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</si>
  <si>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</si>
  <si>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</si>
  <si>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</si>
  <si>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</si>
  <si>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</si>
  <si>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</si>
  <si>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</si>
  <si>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</si>
  <si>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</si>
  <si>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</si>
  <si>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</si>
  <si>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</si>
  <si>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</si>
  <si>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</si>
  <si>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</si>
  <si>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</si>
  <si>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</si>
  <si>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</si>
  <si>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</si>
  <si>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</si>
  <si>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</si>
  <si>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</si>
  <si>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</si>
  <si>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</si>
  <si>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</si>
  <si>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</si>
  <si>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</si>
  <si>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</si>
  <si>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</si>
  <si>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</si>
  <si>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</si>
  <si>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</si>
  <si>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</si>
  <si>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</si>
  <si>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</si>
  <si>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</si>
  <si>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</si>
  <si>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</si>
  <si>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</si>
  <si>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</si>
  <si>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</si>
  <si>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</si>
  <si>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</si>
  <si>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</si>
  <si>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</si>
  <si>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</si>
  <si>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</si>
  <si>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</si>
  <si>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</si>
  <si>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</si>
  <si>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</si>
  <si>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</si>
  <si>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</si>
  <si>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</si>
  <si>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</si>
  <si>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</si>
  <si>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</si>
  <si>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</si>
  <si>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</si>
  <si>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</si>
  <si>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</si>
  <si>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</si>
  <si>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</si>
  <si>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</si>
  <si>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</si>
  <si>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</si>
  <si>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</si>
  <si>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</si>
  <si>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</si>
  <si>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</si>
  <si>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</si>
  <si>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</si>
  <si>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</si>
  <si>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</si>
  <si>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</si>
  <si>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</si>
  <si>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</si>
  <si>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</si>
  <si>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</si>
  <si>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</si>
  <si>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</si>
  <si>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</si>
  <si>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</si>
  <si>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</si>
  <si>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</si>
  <si>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</si>
  <si>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</si>
  <si>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</si>
  <si>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</si>
  <si>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</si>
  <si>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</si>
  <si>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</si>
  <si>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</si>
  <si>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</si>
  <si>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</si>
  <si>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</si>
  <si>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</si>
  <si>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</si>
  <si>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</si>
  <si>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</si>
  <si>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</si>
  <si>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</si>
  <si>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</si>
  <si>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</si>
  <si>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</si>
  <si>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</si>
  <si>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</si>
  <si>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</si>
  <si>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</si>
  <si>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</si>
  <si>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</si>
  <si>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</si>
  <si>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</si>
  <si>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</si>
  <si>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</si>
  <si>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</si>
  <si>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</si>
  <si>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</si>
  <si>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</si>
  <si>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</si>
  <si>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</si>
  <si>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</si>
  <si>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</si>
  <si>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</si>
  <si>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</si>
  <si>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</si>
  <si>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</si>
  <si>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</si>
  <si>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</si>
  <si>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</si>
  <si>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</si>
  <si>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</si>
  <si>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</si>
  <si>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</si>
  <si>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</si>
  <si>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</si>
  <si>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</si>
  <si>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</si>
  <si>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</si>
  <si>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</si>
  <si>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</si>
  <si>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</si>
  <si>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</si>
  <si>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</si>
  <si>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</si>
  <si>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</si>
  <si>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</si>
  <si>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</si>
  <si>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</si>
  <si>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</si>
  <si>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</si>
  <si>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</si>
  <si>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</si>
  <si>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</si>
  <si>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</si>
  <si>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</si>
  <si>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</si>
  <si>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</si>
  <si>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</si>
  <si>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</si>
  <si>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</si>
  <si>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</si>
  <si>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</si>
  <si>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</si>
  <si>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</si>
  <si>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</si>
  <si>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</si>
  <si>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</si>
  <si>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</si>
  <si>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</si>
  <si>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</si>
  <si>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</si>
  <si>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</si>
  <si>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</si>
  <si>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</si>
  <si>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</si>
  <si>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</si>
  <si>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</si>
  <si>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</si>
  <si>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</si>
  <si>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</si>
  <si>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</si>
  <si>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</si>
  <si>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</si>
  <si>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</si>
  <si>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</si>
  <si>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</si>
  <si>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</si>
  <si>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</si>
  <si>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</si>
  <si>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</si>
  <si>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</si>
  <si>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</si>
  <si>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</si>
  <si>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</si>
  <si>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</si>
  <si>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</si>
  <si>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</si>
  <si>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</si>
  <si>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</si>
  <si>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</si>
  <si>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</si>
  <si>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</si>
  <si>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</si>
  <si>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</si>
  <si>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</si>
  <si>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</si>
  <si>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</si>
  <si>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</si>
  <si>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</si>
  <si>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</si>
  <si>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</si>
  <si>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</si>
  <si>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</si>
  <si>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</si>
  <si>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</si>
  <si>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</si>
  <si>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</si>
  <si>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</si>
  <si>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</si>
  <si>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</si>
  <si>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</si>
  <si>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</si>
  <si>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</si>
  <si>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</si>
  <si>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</si>
  <si>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</si>
  <si>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</si>
  <si>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</si>
  <si>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</si>
  <si>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</si>
  <si>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</si>
  <si>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</si>
  <si>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</si>
  <si>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</si>
  <si>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</si>
  <si>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</si>
  <si>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</si>
  <si>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</si>
  <si>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</si>
  <si>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</si>
  <si>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</si>
  <si>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</si>
  <si>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</si>
  <si>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</si>
  <si>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</si>
  <si>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</si>
  <si>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</si>
  <si>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</si>
  <si>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</si>
  <si>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</si>
  <si>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</si>
  <si>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</si>
  <si>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</si>
  <si>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</si>
  <si>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</si>
  <si>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</si>
  <si>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</si>
  <si>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</si>
  <si>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</si>
  <si>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</si>
  <si>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</si>
  <si>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</si>
  <si>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</si>
  <si>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</si>
  <si>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</si>
  <si>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</si>
  <si>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</si>
  <si>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</si>
  <si>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</si>
  <si>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</si>
  <si>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</si>
  <si>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</si>
  <si>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</si>
  <si>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</si>
  <si>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</si>
  <si>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</si>
  <si>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</si>
  <si>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</si>
  <si>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</si>
  <si>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</si>
  <si>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</si>
  <si>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</si>
  <si>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</si>
  <si>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</si>
  <si>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</si>
  <si>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</si>
  <si>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</si>
  <si>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</si>
  <si>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</si>
  <si>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</si>
  <si>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</si>
  <si>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</si>
  <si>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</si>
  <si>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</si>
  <si>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</si>
  <si>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</si>
  <si>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</si>
  <si>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</si>
  <si>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</si>
  <si>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</si>
  <si>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</si>
  <si>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</si>
  <si>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</si>
  <si>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</si>
  <si>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</si>
  <si>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</si>
  <si>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</si>
  <si>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</si>
  <si>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</si>
  <si>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</si>
  <si>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</si>
  <si>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</si>
  <si>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</si>
  <si>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</si>
  <si>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</si>
  <si>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</si>
  <si>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</si>
  <si>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</si>
  <si>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</si>
  <si>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</si>
  <si>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</si>
  <si>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</si>
  <si>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</si>
  <si>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</si>
  <si>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</si>
  <si>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</si>
  <si>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</si>
  <si>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</si>
  <si>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</si>
  <si>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</si>
  <si>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</si>
  <si>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</si>
  <si>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</si>
  <si>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</si>
  <si>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</si>
  <si>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</si>
  <si>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</si>
  <si>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</si>
  <si>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</si>
  <si>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</si>
  <si>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</si>
  <si>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</si>
  <si>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</si>
  <si>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</si>
  <si>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</si>
  <si>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</si>
  <si>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</si>
  <si>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</si>
  <si>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</si>
  <si>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</si>
  <si>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</si>
  <si>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</si>
  <si>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</si>
  <si>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</si>
  <si>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</si>
  <si>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</si>
  <si>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</si>
  <si>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</si>
  <si>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</si>
  <si>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</si>
  <si>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</si>
  <si>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</si>
  <si>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</si>
  <si>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</si>
  <si>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</si>
  <si>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</si>
  <si>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</si>
  <si>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</si>
  <si>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</si>
  <si>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</si>
  <si>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</si>
  <si>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</si>
  <si>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</si>
  <si>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</si>
  <si>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</si>
  <si>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</si>
  <si>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</si>
  <si>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</si>
  <si>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</si>
  <si>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</si>
  <si>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</si>
  <si>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</si>
  <si>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</si>
  <si>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</si>
  <si>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</si>
  <si>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</si>
  <si>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</si>
  <si>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</si>
  <si>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</si>
  <si>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</si>
  <si>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</si>
  <si>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</si>
  <si>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</si>
  <si>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</si>
  <si>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</si>
  <si>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</si>
  <si>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</si>
  <si>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</si>
  <si>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</si>
  <si>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</si>
  <si>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</si>
  <si>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</si>
  <si>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</si>
  <si>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</si>
  <si>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</si>
  <si>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</si>
  <si>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</si>
  <si>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</si>
  <si>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</si>
  <si>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</si>
  <si>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</si>
  <si>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</si>
  <si>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</si>
  <si>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</si>
  <si>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</si>
  <si>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</si>
  <si>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</si>
  <si>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</si>
  <si>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</si>
  <si>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</si>
  <si>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</si>
  <si>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</si>
  <si>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</si>
  <si>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</si>
  <si>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</si>
  <si>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</si>
  <si>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</si>
  <si>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</si>
  <si>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</si>
  <si>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</si>
  <si>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</si>
  <si>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</si>
  <si>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</si>
  <si>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</si>
  <si>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</si>
  <si>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</si>
  <si>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</si>
  <si>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</si>
  <si>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</si>
  <si>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</si>
  <si>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</si>
  <si>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</si>
  <si>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</si>
  <si>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</si>
  <si>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</si>
  <si>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</si>
  <si>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</si>
  <si>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</si>
  <si>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</si>
  <si>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</si>
  <si>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</si>
  <si>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</si>
  <si>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</si>
  <si>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</si>
  <si>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</si>
  <si>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</si>
  <si>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</si>
  <si>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</si>
  <si>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</si>
  <si>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</si>
  <si>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</si>
  <si>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</si>
  <si>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</si>
  <si>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</si>
  <si>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</si>
  <si>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</si>
  <si>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</si>
  <si>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</si>
  <si>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</si>
  <si>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</si>
  <si>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</si>
  <si>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</si>
  <si>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</si>
  <si>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</si>
  <si>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</si>
  <si>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</si>
  <si>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</si>
  <si>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</si>
  <si>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</si>
  <si>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</si>
  <si>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</si>
  <si>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</si>
  <si>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</si>
  <si>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</si>
  <si>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</si>
  <si>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</si>
  <si>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</si>
  <si>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</si>
  <si>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</si>
  <si>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</si>
  <si>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</si>
  <si>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</si>
  <si>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</si>
  <si>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</si>
  <si>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</si>
  <si>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</si>
  <si>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</si>
  <si>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</si>
  <si>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</si>
  <si>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</si>
  <si>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</si>
  <si>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</si>
  <si>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</si>
  <si>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</si>
  <si>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</si>
  <si>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</si>
  <si>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</si>
  <si>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</si>
  <si>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</si>
  <si>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</si>
  <si>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</si>
  <si>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</si>
  <si>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</si>
  <si>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</si>
  <si>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</si>
  <si>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</si>
  <si>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</si>
  <si>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</si>
  <si>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</si>
  <si>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</si>
  <si>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</si>
  <si>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</si>
  <si>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</si>
  <si>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</si>
  <si>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</si>
  <si>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</si>
  <si>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</si>
  <si>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</si>
  <si>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</si>
  <si>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</si>
  <si>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</si>
  <si>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</si>
  <si>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</si>
  <si>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</si>
  <si>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</si>
  <si>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</si>
  <si>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</si>
  <si>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</si>
  <si>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</si>
  <si>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</si>
  <si>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</si>
  <si>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</si>
  <si>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</si>
  <si>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</si>
  <si>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</si>
  <si>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</si>
  <si>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</si>
  <si>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</si>
  <si>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</si>
  <si>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</si>
  <si>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</si>
  <si>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</si>
  <si>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</si>
  <si>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</si>
  <si>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</si>
  <si>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</si>
  <si>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</si>
  <si>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</si>
  <si>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</si>
  <si>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</si>
  <si>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</si>
  <si>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</si>
  <si>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</si>
  <si>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</si>
  <si>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</si>
  <si>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</si>
  <si>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</si>
  <si>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</si>
  <si>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</si>
  <si>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</si>
  <si>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</si>
  <si>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</si>
  <si>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</si>
  <si>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</si>
  <si>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</si>
  <si>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</si>
  <si>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</si>
  <si>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</si>
  <si>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</si>
  <si>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</si>
  <si>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</si>
  <si>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</si>
  <si>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</si>
  <si>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</si>
  <si>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</si>
  <si>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</si>
  <si>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</si>
  <si>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</si>
  <si>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</si>
  <si>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</si>
  <si>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</si>
  <si>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</si>
  <si>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</si>
  <si>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</si>
  <si>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</si>
  <si>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</si>
  <si>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</si>
  <si>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</si>
  <si>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</si>
  <si>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</si>
  <si>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</si>
  <si>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</si>
  <si>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</si>
  <si>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</si>
  <si>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</si>
  <si>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</si>
  <si>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</si>
  <si>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</si>
  <si>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</si>
  <si>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</si>
  <si>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</si>
  <si>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</si>
  <si>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</si>
  <si>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</si>
  <si>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</si>
  <si>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</si>
  <si>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</si>
  <si>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</si>
  <si>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</si>
  <si>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</si>
  <si>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</si>
  <si>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</si>
  <si>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</si>
  <si>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</si>
  <si>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</si>
  <si>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</si>
  <si>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</si>
  <si>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</si>
  <si>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</si>
  <si>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</si>
  <si>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</si>
  <si>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</si>
  <si>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</si>
  <si>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</si>
  <si>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</si>
  <si>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</si>
  <si>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</si>
  <si>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</si>
  <si>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</si>
  <si>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</si>
  <si>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</si>
  <si>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</si>
  <si>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</si>
  <si>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</si>
  <si>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</si>
  <si>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</si>
  <si>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</si>
  <si>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</si>
  <si>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</si>
  <si>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</si>
  <si>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</si>
  <si>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</si>
  <si>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</si>
  <si>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</si>
  <si>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</si>
  <si>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</si>
  <si>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</si>
  <si>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</si>
  <si>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</si>
  <si>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</si>
  <si>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</si>
  <si>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</si>
  <si>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</si>
  <si>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</si>
  <si>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</si>
  <si>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</si>
  <si>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</si>
  <si>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</si>
  <si>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</si>
  <si>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</si>
  <si>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</si>
  <si>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</si>
  <si>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</si>
  <si>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</si>
  <si>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</si>
  <si>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</si>
  <si>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</si>
  <si>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</si>
  <si>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</si>
  <si>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</si>
  <si>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</si>
  <si>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</si>
  <si>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</si>
  <si>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</si>
  <si>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</si>
  <si>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</si>
  <si>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</si>
  <si>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</si>
  <si>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</si>
  <si>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</si>
  <si>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</si>
  <si>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</si>
  <si>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</si>
  <si>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</si>
  <si>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</si>
  <si>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</si>
  <si>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</si>
  <si>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</si>
  <si>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</si>
  <si>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</si>
  <si>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</si>
  <si>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</si>
  <si>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</si>
  <si>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</si>
  <si>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</si>
  <si>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</si>
  <si>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</si>
  <si>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</si>
  <si>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</si>
  <si>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</si>
  <si>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</si>
  <si>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</si>
  <si>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</si>
  <si>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</si>
  <si>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</si>
  <si>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</si>
  <si>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</si>
  <si>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</si>
  <si>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</si>
  <si>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</si>
  <si>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</si>
  <si>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</si>
  <si>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</si>
  <si>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</si>
  <si>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</si>
  <si>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</si>
  <si>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</si>
  <si>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</si>
  <si>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</si>
  <si>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</si>
  <si>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</si>
  <si>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</si>
  <si>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</si>
  <si>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</si>
  <si>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</si>
  <si>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</si>
  <si>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</si>
  <si>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</si>
  <si>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</si>
  <si>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</si>
  <si>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</si>
  <si>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</si>
  <si>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</si>
  <si>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</si>
  <si>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</si>
  <si>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</si>
  <si>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</si>
  <si>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</si>
  <si>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</si>
  <si>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</si>
  <si>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</si>
  <si>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</si>
  <si>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</si>
  <si>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</si>
  <si>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</si>
  <si>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</si>
  <si>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</si>
  <si>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</si>
  <si>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</si>
  <si>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</si>
  <si>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</si>
  <si>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</si>
  <si>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</si>
  <si>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</si>
  <si>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</si>
  <si>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</si>
  <si>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</si>
  <si>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</si>
  <si>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</si>
  <si>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</si>
  <si>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</si>
  <si>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</si>
  <si>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</si>
  <si>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</si>
  <si>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</si>
  <si>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</si>
  <si>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</si>
  <si>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</si>
  <si>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</si>
  <si>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</si>
  <si>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</si>
  <si>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</si>
  <si>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</si>
  <si>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</si>
  <si>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</si>
  <si>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</si>
  <si>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</si>
  <si>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</si>
  <si>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</si>
  <si>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</si>
  <si>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</si>
  <si>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</si>
  <si>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</si>
  <si>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</si>
  <si>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</si>
  <si>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</si>
  <si>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</si>
  <si>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</si>
  <si>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</si>
  <si>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</si>
  <si>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</si>
  <si>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</si>
  <si>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</si>
  <si>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</si>
  <si>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</si>
  <si>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</si>
  <si>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</si>
  <si>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</si>
  <si>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</si>
  <si>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</si>
  <si>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</si>
  <si>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</si>
  <si>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</si>
  <si>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</si>
  <si>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</si>
  <si>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</si>
  <si>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</si>
  <si>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</si>
  <si>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</si>
  <si>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</si>
  <si>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</si>
  <si>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</si>
  <si>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</si>
  <si>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</si>
  <si>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</si>
  <si>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</si>
  <si>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</si>
  <si>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</si>
  <si>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</si>
  <si>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</si>
  <si>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</si>
  <si>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</si>
  <si>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</si>
  <si>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</si>
  <si>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</si>
  <si>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</si>
  <si>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</si>
  <si>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</si>
  <si>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</si>
  <si>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</si>
  <si>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</si>
  <si>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</si>
  <si>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</si>
  <si>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</si>
  <si>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</si>
  <si>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</si>
  <si>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</si>
  <si>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</si>
  <si>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</si>
  <si>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</si>
  <si>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</si>
  <si>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</si>
  <si>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</si>
  <si>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</si>
  <si>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</si>
  <si>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</si>
  <si>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</si>
  <si>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</si>
  <si>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</si>
  <si>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</si>
  <si>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</si>
  <si>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</si>
  <si>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</si>
  <si>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</si>
  <si>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</si>
  <si>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</si>
  <si>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</si>
  <si>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</si>
  <si>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</si>
  <si>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</si>
  <si>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</si>
  <si>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</si>
  <si>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</si>
  <si>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</si>
  <si>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</si>
  <si>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</si>
  <si>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</si>
  <si>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</si>
  <si>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</si>
  <si>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</si>
  <si>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</si>
  <si>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</si>
  <si>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</si>
  <si>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</si>
  <si>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</si>
  <si>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</si>
  <si>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</si>
  <si>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</si>
  <si>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</si>
  <si>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</si>
  <si>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</si>
  <si>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</si>
  <si>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</si>
  <si>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</si>
  <si>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</si>
  <si>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</si>
  <si>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</si>
  <si>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</si>
  <si>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</si>
  <si>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</si>
  <si>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</si>
  <si>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</si>
  <si>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</si>
  <si>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</si>
  <si>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</si>
  <si>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</si>
  <si>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</si>
  <si>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</si>
  <si>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</si>
  <si>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</si>
  <si>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</si>
  <si>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</si>
  <si>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</si>
  <si>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</si>
  <si>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</si>
  <si>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</si>
  <si>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</si>
  <si>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</si>
  <si>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</si>
  <si>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</si>
  <si>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</si>
  <si>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</si>
  <si>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</si>
  <si>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</si>
  <si>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</si>
  <si>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</si>
  <si>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</si>
  <si>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</si>
  <si>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</si>
  <si>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</si>
  <si>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</si>
  <si>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</si>
  <si>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</si>
  <si>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</si>
  <si>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</si>
  <si>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</si>
  <si>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</si>
  <si>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</si>
  <si>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</si>
  <si>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</si>
  <si>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</si>
  <si>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</si>
  <si>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</si>
  <si>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</si>
  <si>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</si>
  <si>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</si>
  <si>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</si>
  <si>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</si>
  <si>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</si>
  <si>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</si>
  <si>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</si>
  <si>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</si>
  <si>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</si>
  <si>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</si>
  <si>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</si>
  <si>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</si>
  <si>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</si>
  <si>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</si>
  <si>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</si>
  <si>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</si>
  <si>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</si>
  <si>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</si>
  <si>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</si>
  <si>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</si>
  <si>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</si>
  <si>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</si>
  <si>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</si>
  <si>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</si>
  <si>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</si>
  <si>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</si>
  <si>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</si>
  <si>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</si>
  <si>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</si>
  <si>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</si>
  <si>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</si>
  <si>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</si>
  <si>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</si>
  <si>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</si>
  <si>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</si>
  <si>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</si>
  <si>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</si>
  <si>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</si>
  <si>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</si>
  <si>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</si>
  <si>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</si>
  <si>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</si>
  <si>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</si>
  <si>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</si>
  <si>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</si>
  <si>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</si>
  <si>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</si>
  <si>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</si>
  <si>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</si>
  <si>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</si>
  <si>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</si>
  <si>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</si>
  <si>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</si>
  <si>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</si>
  <si>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</si>
  <si>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</si>
  <si>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</si>
  <si>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</si>
  <si>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</si>
  <si>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</si>
  <si>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</si>
  <si>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</si>
  <si>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</si>
  <si>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</si>
  <si>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</si>
  <si>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</si>
  <si>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</si>
  <si>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</si>
  <si>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</si>
  <si>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</si>
  <si>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</si>
  <si>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</si>
  <si>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</si>
  <si>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</si>
  <si>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</si>
  <si>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</si>
  <si>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</si>
  <si>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</si>
  <si>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</si>
  <si>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</si>
  <si>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</si>
  <si>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</si>
  <si>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</si>
  <si>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</si>
  <si>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</si>
  <si>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</si>
  <si>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</si>
  <si>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</si>
  <si>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</si>
  <si>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</si>
  <si>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</si>
  <si>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</si>
  <si>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</si>
  <si>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</si>
  <si>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</si>
  <si>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</si>
  <si>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</si>
  <si>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</si>
  <si>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</si>
  <si>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</si>
  <si>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</si>
  <si>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</si>
  <si>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</si>
  <si>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</si>
  <si>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</si>
  <si>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</si>
  <si>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</si>
  <si>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</si>
  <si>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</si>
  <si>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</si>
  <si>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</si>
  <si>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</si>
  <si>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</si>
  <si>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</si>
  <si>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</si>
  <si>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</si>
  <si>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</si>
  <si>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</si>
  <si>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</si>
  <si>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</si>
  <si>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</si>
  <si>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</si>
  <si>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</si>
  <si>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</si>
  <si>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</si>
  <si>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</si>
  <si>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</si>
  <si>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</si>
  <si>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</si>
  <si>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</si>
  <si>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</si>
  <si>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</si>
  <si>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</si>
  <si>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</si>
  <si>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</si>
  <si>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</si>
  <si>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</si>
  <si>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</si>
  <si>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</si>
  <si>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</si>
  <si>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</si>
  <si>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</si>
  <si>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</si>
  <si>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</si>
  <si>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</si>
  <si>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</si>
  <si>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</si>
  <si>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</si>
  <si>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</si>
  <si>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</si>
  <si>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</si>
  <si>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</si>
  <si>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</si>
  <si>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</si>
  <si>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</si>
  <si>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</si>
  <si>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</si>
  <si>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</si>
  <si>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</si>
  <si>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</si>
  <si>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</si>
  <si>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</si>
  <si>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</si>
  <si>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</si>
  <si>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</si>
  <si>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</si>
  <si>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</si>
  <si>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</si>
  <si>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</si>
  <si>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</si>
  <si>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</si>
  <si>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</si>
  <si>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</si>
  <si>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</si>
  <si>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</si>
  <si>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</si>
  <si>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</si>
  <si>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</si>
  <si>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</si>
  <si>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</si>
  <si>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</si>
  <si>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</si>
  <si>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</si>
  <si>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</si>
  <si>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</si>
  <si>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</si>
  <si>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</si>
  <si>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</si>
  <si>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</si>
  <si>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</si>
  <si>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</si>
  <si>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</si>
  <si>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</si>
  <si>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</si>
  <si>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</si>
  <si>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</si>
  <si>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</si>
  <si>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</si>
  <si>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</si>
  <si>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</si>
  <si>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</si>
  <si>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</si>
  <si>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</si>
  <si>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</si>
  <si>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</si>
  <si>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</si>
  <si>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</si>
  <si>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</si>
  <si>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</si>
  <si>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</si>
  <si>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</si>
  <si>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</si>
  <si>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</si>
  <si>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</si>
  <si>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</si>
  <si>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</si>
  <si>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</si>
  <si>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</si>
  <si>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</si>
  <si>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</si>
  <si>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</si>
  <si>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</si>
  <si>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</si>
  <si>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</si>
  <si>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</si>
  <si>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</si>
  <si>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</si>
  <si>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</si>
  <si>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</si>
  <si>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</si>
  <si>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</si>
  <si>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</si>
  <si>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</si>
  <si>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</si>
  <si>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</si>
  <si>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</si>
  <si>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</si>
  <si>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</si>
  <si>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</si>
  <si>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</si>
  <si>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</si>
  <si>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</si>
  <si>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</si>
  <si>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</si>
  <si>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</si>
  <si>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</si>
  <si>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</si>
  <si>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</si>
  <si>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</si>
  <si>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</si>
  <si>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</si>
  <si>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</si>
  <si>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</si>
  <si>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</si>
  <si>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</si>
  <si>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</si>
  <si>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</si>
  <si>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</si>
  <si>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</si>
  <si>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</si>
  <si>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</si>
  <si>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</si>
  <si>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</si>
  <si>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</si>
  <si>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</si>
  <si>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</si>
  <si>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</si>
  <si>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</si>
  <si>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</si>
  <si>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</si>
  <si>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</si>
  <si>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</si>
  <si>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</si>
  <si>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</si>
  <si>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</si>
  <si>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</si>
  <si>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</si>
  <si>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</si>
  <si>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</si>
  <si>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</si>
  <si>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</si>
  <si>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</si>
  <si>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</si>
  <si>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</si>
  <si>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</si>
  <si>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</si>
  <si>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</si>
  <si>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</si>
  <si>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</si>
  <si>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</si>
  <si>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</si>
  <si>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</si>
  <si>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</si>
  <si>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</si>
  <si>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</si>
  <si>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</si>
  <si>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</si>
  <si>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</si>
  <si>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</si>
  <si>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</si>
  <si>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</si>
  <si>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</si>
  <si>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</si>
  <si>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</si>
  <si>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</si>
  <si>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</si>
  <si>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</si>
  <si>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</si>
  <si>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</si>
  <si>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</si>
  <si>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</si>
  <si>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</si>
  <si>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</si>
  <si>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</si>
  <si>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</si>
  <si>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</si>
  <si>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</si>
  <si>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</si>
  <si>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</si>
  <si>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</si>
  <si>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</si>
  <si>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</si>
  <si>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</si>
  <si>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</si>
  <si>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</si>
  <si>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</si>
  <si>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</si>
  <si>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</si>
  <si>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</si>
  <si>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</si>
  <si>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</si>
  <si>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</si>
  <si>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</si>
  <si>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</si>
  <si>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</si>
  <si>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</si>
  <si>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</si>
  <si>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</si>
  <si>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</si>
  <si>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</si>
  <si>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</si>
  <si>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</si>
  <si>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</si>
  <si>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</si>
  <si>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</si>
  <si>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</si>
  <si>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</si>
  <si>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</si>
  <si>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</si>
  <si>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</si>
  <si>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</si>
  <si>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</si>
  <si>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</si>
  <si>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</si>
  <si>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</si>
  <si>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</si>
  <si>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</si>
  <si>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</si>
  <si>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</si>
  <si>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</si>
  <si>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</si>
  <si>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</si>
  <si>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</si>
  <si>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</si>
  <si>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</si>
  <si>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</si>
  <si>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</si>
  <si>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</si>
  <si>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</si>
  <si>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</si>
  <si>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</si>
  <si>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</si>
  <si>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</si>
  <si>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</si>
  <si>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</si>
  <si>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</si>
  <si>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</si>
  <si>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</si>
  <si>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</si>
  <si>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</si>
  <si>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</si>
  <si>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</si>
  <si>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</si>
  <si>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</si>
  <si>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</si>
  <si>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</si>
  <si>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</si>
  <si>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</si>
  <si>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</si>
  <si>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</si>
  <si>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</si>
  <si>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</si>
  <si>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</si>
  <si>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</si>
  <si>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</si>
  <si>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</si>
  <si>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</si>
  <si>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</si>
  <si>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</si>
  <si>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</si>
  <si>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</si>
  <si>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</si>
  <si>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</si>
  <si>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</si>
  <si>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</si>
  <si>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</si>
  <si>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</si>
  <si>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</si>
  <si>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</si>
  <si>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</si>
  <si>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</si>
  <si>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</si>
  <si>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</si>
  <si>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</si>
  <si>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</si>
  <si>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</si>
  <si>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</si>
  <si>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</si>
  <si>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</si>
  <si>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</si>
  <si>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</si>
  <si>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</si>
  <si>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</si>
  <si>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</si>
  <si>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</si>
  <si>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</si>
  <si>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</si>
  <si>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</si>
  <si>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</si>
  <si>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</si>
  <si>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</si>
  <si>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</si>
  <si>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</si>
  <si>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</si>
  <si>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</si>
  <si>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</si>
  <si>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</si>
  <si>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</si>
  <si>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</si>
  <si>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</si>
  <si>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</si>
  <si>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</si>
  <si>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</si>
  <si>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</si>
  <si>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</si>
  <si>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</si>
  <si>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</si>
  <si>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</si>
  <si>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</si>
  <si>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</si>
  <si>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</si>
  <si>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</si>
  <si>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</si>
  <si>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</si>
  <si>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</si>
  <si>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</si>
  <si>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</si>
  <si>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</si>
  <si>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</si>
  <si>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</si>
  <si>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</si>
  <si>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</si>
  <si>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</si>
  <si>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</si>
  <si>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</si>
  <si>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</si>
  <si>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</si>
  <si>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</si>
  <si>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</si>
  <si>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</si>
  <si>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</si>
  <si>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</si>
  <si>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</si>
  <si>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</si>
  <si>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</si>
  <si>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</si>
  <si>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</si>
  <si>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</si>
  <si>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</si>
  <si>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</si>
  <si>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</si>
  <si>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</si>
  <si>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</si>
  <si>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</si>
  <si>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</si>
  <si>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</si>
  <si>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</si>
  <si>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</si>
  <si>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</si>
  <si>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</si>
  <si>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</si>
  <si>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</si>
  <si>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</si>
  <si>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</si>
  <si>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</si>
  <si>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</si>
  <si>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</si>
  <si>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</si>
  <si>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</si>
  <si>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</si>
  <si>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</si>
  <si>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</si>
  <si>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</si>
  <si>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</si>
  <si>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</si>
  <si>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</si>
  <si>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</si>
  <si>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</si>
  <si>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</si>
  <si>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</si>
  <si>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</si>
  <si>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</si>
  <si>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</si>
  <si>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</si>
  <si>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</si>
  <si>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</si>
  <si>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</si>
  <si>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</si>
  <si>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</si>
  <si>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</si>
  <si>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</si>
  <si>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</si>
  <si>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</si>
  <si>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</si>
  <si>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</si>
  <si>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</si>
  <si>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</si>
  <si>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</si>
  <si>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</si>
  <si>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</si>
  <si>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</si>
  <si>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</si>
  <si>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</si>
  <si>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</si>
  <si>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</si>
  <si>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</si>
  <si>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</si>
  <si>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</si>
  <si>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</si>
  <si>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</si>
  <si>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</si>
  <si>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</si>
  <si>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</si>
  <si>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</si>
  <si>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</si>
  <si>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</si>
  <si>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</si>
  <si>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</si>
  <si>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</si>
  <si>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</si>
  <si>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</si>
  <si>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</si>
  <si>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</si>
  <si>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</si>
  <si>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</si>
  <si>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</si>
  <si>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</si>
  <si>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</si>
  <si>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</si>
  <si>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</si>
  <si>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</si>
  <si>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</si>
  <si>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</si>
  <si>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</si>
  <si>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</si>
  <si>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</si>
  <si>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</si>
  <si>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</si>
  <si>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</si>
  <si>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</si>
  <si>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</si>
  <si>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</si>
  <si>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</si>
  <si>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</si>
  <si>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</si>
  <si>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</si>
  <si>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</si>
  <si>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</si>
  <si>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</si>
  <si>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</si>
  <si>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</si>
  <si>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</si>
  <si>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</si>
  <si>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</si>
  <si>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</si>
  <si>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</si>
  <si>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</si>
  <si>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</si>
  <si>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</si>
  <si>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</si>
  <si>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</si>
  <si>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</si>
  <si>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</si>
  <si>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</si>
  <si>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</si>
  <si>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</si>
  <si>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</si>
  <si>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</si>
  <si>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</si>
  <si>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</si>
  <si>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</si>
  <si>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</si>
  <si>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</si>
  <si>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</si>
  <si>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</si>
  <si>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</si>
  <si>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</si>
  <si>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</si>
  <si>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</si>
  <si>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</si>
  <si>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</si>
  <si>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</si>
  <si>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</si>
  <si>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</si>
  <si>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</si>
  <si>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</si>
  <si>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</si>
  <si>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</si>
  <si>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</si>
  <si>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</si>
  <si>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</si>
  <si>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</si>
  <si>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</si>
  <si>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</si>
  <si>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</si>
  <si>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</si>
  <si>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</si>
  <si>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</si>
  <si>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</si>
  <si>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</si>
  <si>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</si>
  <si>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</si>
  <si>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</si>
  <si>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</si>
  <si>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</si>
  <si>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</si>
  <si>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</si>
  <si>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</si>
  <si>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</si>
  <si>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</si>
  <si>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</si>
  <si>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</si>
  <si>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</si>
  <si>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</si>
  <si>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</si>
  <si>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</si>
  <si>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</si>
  <si>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</si>
  <si>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</si>
  <si>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</si>
  <si>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</si>
  <si>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</si>
  <si>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</si>
  <si>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</si>
  <si>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</si>
  <si>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</si>
  <si>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</si>
  <si>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</si>
  <si>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</si>
  <si>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</si>
  <si>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</si>
  <si>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</si>
  <si>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</si>
  <si>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</si>
  <si>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</si>
  <si>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</si>
  <si>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</si>
  <si>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</si>
  <si>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</si>
  <si>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</si>
  <si>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</si>
  <si>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</si>
  <si>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</si>
  <si>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</si>
  <si>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</si>
  <si>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</si>
  <si>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</si>
  <si>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</si>
  <si>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</si>
  <si>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</si>
  <si>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</si>
  <si>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</si>
  <si>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</si>
  <si>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</si>
  <si>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</si>
  <si>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</si>
  <si>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</si>
  <si>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</si>
  <si>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</si>
  <si>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</si>
  <si>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</si>
  <si>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</si>
  <si>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</si>
  <si>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</si>
  <si>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</si>
  <si>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</si>
  <si>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</si>
  <si>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</si>
  <si>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</si>
  <si>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</si>
  <si>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</si>
  <si>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</si>
  <si>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</si>
  <si>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</si>
  <si>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</si>
  <si>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</si>
  <si>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</si>
  <si>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</si>
  <si>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</si>
  <si>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</si>
  <si>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</si>
  <si>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</si>
  <si>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</si>
  <si>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</si>
  <si>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</si>
  <si>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</si>
  <si>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</si>
  <si>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</si>
  <si>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</si>
  <si>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</si>
  <si>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</si>
  <si>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</si>
  <si>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</si>
  <si>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</si>
  <si>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</si>
  <si>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</si>
  <si>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</si>
  <si>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</si>
  <si>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</si>
  <si>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</si>
  <si>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</si>
  <si>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</si>
  <si>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</si>
  <si>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</si>
  <si>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</si>
  <si>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</si>
  <si>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</si>
  <si>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</si>
  <si>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</si>
  <si>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</si>
  <si>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</si>
  <si>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</si>
  <si>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</si>
  <si>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</si>
  <si>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</si>
  <si>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</si>
  <si>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</si>
  <si>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</si>
  <si>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</si>
  <si>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</si>
  <si>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</si>
  <si>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</si>
  <si>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</si>
  <si>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</si>
  <si>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</si>
  <si>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</si>
  <si>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</si>
  <si>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</si>
  <si>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</si>
  <si>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</si>
  <si>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</si>
  <si>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</si>
  <si>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</si>
  <si>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</si>
  <si>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</si>
  <si>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</si>
  <si>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</si>
  <si>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</si>
  <si>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</si>
  <si>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</si>
  <si>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</si>
  <si>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</si>
  <si>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</si>
  <si>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</si>
  <si>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</si>
  <si>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</si>
  <si>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</si>
  <si>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</si>
  <si>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</si>
  <si>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</si>
  <si>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</si>
  <si>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</si>
  <si>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</si>
  <si>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</si>
  <si>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</si>
  <si>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</si>
  <si>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</si>
  <si>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</si>
  <si>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</si>
  <si>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</si>
  <si>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</si>
  <si>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</si>
  <si>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</si>
  <si>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</si>
  <si>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</si>
  <si>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</si>
  <si>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</si>
  <si>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</si>
  <si>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</si>
  <si>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</si>
  <si>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</si>
  <si>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</si>
  <si>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</si>
  <si>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</si>
  <si>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</si>
  <si>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</si>
  <si>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</si>
  <si>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</si>
  <si>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</si>
  <si>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</si>
  <si>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</si>
  <si>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</si>
  <si>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</si>
  <si>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</si>
  <si>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</si>
  <si>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</si>
  <si>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</si>
  <si>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</si>
  <si>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</si>
  <si>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</si>
  <si>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</si>
  <si>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</si>
  <si>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</si>
  <si>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</si>
  <si>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</si>
  <si>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</si>
  <si>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</si>
  <si>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</si>
  <si>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</si>
  <si>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</si>
  <si>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</si>
  <si>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</si>
  <si>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</si>
  <si>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</si>
  <si>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</si>
  <si>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</si>
  <si>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</si>
  <si>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</si>
  <si>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</si>
  <si>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</si>
  <si>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</si>
  <si>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</si>
  <si>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</si>
  <si>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</si>
  <si>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</si>
  <si>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</si>
  <si>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</si>
  <si>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</si>
  <si>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</si>
  <si>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</si>
  <si>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</si>
  <si>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</si>
  <si>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</si>
  <si>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</si>
  <si>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</si>
  <si>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</si>
  <si>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</si>
  <si>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</si>
  <si>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</si>
  <si>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</si>
  <si>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</si>
  <si>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</si>
  <si>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</si>
  <si>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</si>
  <si>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</si>
  <si>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</si>
  <si>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</si>
  <si>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</si>
  <si>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</si>
  <si>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</si>
  <si>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</si>
  <si>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</si>
  <si>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</si>
  <si>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</si>
  <si>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</si>
  <si>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</si>
  <si>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</si>
  <si>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</si>
  <si>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</si>
  <si>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</si>
  <si>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</si>
  <si>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</si>
  <si>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</si>
  <si>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</si>
  <si>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</si>
  <si>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</si>
  <si>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</si>
  <si>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</si>
  <si>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</si>
  <si>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</si>
  <si>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</si>
  <si>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</si>
  <si>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</si>
  <si>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</si>
  <si>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</si>
  <si>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</si>
  <si>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</si>
  <si>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</si>
  <si>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</si>
  <si>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</si>
  <si>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</si>
  <si>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</si>
  <si>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</si>
  <si>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</si>
  <si>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</si>
  <si>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</si>
  <si>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</si>
  <si>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</si>
  <si>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</si>
  <si>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</si>
  <si>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</si>
  <si>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</si>
  <si>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</si>
  <si>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</si>
  <si>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</si>
  <si>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</si>
  <si>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</si>
  <si>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</si>
  <si>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</si>
  <si>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</si>
  <si>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</si>
  <si>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</si>
  <si>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</si>
  <si>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</si>
  <si>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</si>
  <si>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</si>
  <si>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</si>
  <si>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</si>
  <si>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</si>
  <si>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</si>
  <si>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</si>
  <si>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</si>
  <si>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</si>
  <si>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</si>
  <si>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</si>
  <si>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</si>
  <si>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</si>
  <si>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</si>
  <si>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</si>
  <si>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</si>
  <si>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</si>
  <si>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</si>
  <si>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</si>
  <si>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</si>
  <si>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</si>
  <si>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</si>
  <si>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</si>
  <si>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</si>
  <si>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</si>
  <si>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</si>
  <si>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</si>
  <si>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</si>
  <si>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</si>
  <si>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</si>
  <si>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</si>
  <si>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</si>
  <si>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</si>
  <si>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</si>
  <si>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</si>
  <si>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</si>
  <si>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</si>
  <si>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</si>
  <si>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</si>
  <si>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</si>
  <si>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</si>
  <si>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</si>
  <si>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</si>
  <si>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</si>
  <si>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</si>
  <si>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</si>
  <si>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</si>
  <si>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</si>
  <si>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</si>
  <si>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</si>
  <si>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</si>
  <si>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</si>
  <si>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</si>
  <si>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</si>
  <si>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</si>
  <si>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</si>
  <si>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</si>
  <si>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</si>
  <si>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</si>
  <si>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</si>
  <si>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</si>
  <si>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</si>
  <si>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</si>
  <si>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</si>
  <si>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</si>
  <si>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</si>
  <si>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</si>
  <si>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</si>
  <si>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</si>
  <si>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</si>
  <si>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</si>
  <si>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</si>
  <si>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</si>
  <si>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</si>
  <si>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</si>
  <si>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</si>
  <si>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</si>
  <si>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</si>
  <si>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</si>
  <si>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</si>
  <si>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</si>
  <si>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</si>
  <si>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</si>
  <si>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</si>
  <si>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</si>
  <si>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</si>
  <si>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</si>
  <si>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</si>
  <si>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</si>
  <si>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</si>
  <si>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</si>
  <si>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</si>
  <si>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</si>
  <si>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</si>
  <si>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</si>
  <si>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</si>
  <si>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</si>
  <si>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</si>
  <si>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</si>
  <si>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</si>
  <si>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</si>
  <si>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</si>
  <si>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</si>
  <si>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</si>
  <si>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</si>
  <si>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</si>
  <si>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</si>
  <si>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</si>
  <si>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</si>
  <si>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</si>
  <si>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</si>
  <si>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</si>
  <si>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</si>
  <si>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</si>
  <si>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</si>
  <si>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</si>
  <si>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</si>
  <si>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</si>
  <si>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</si>
  <si>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</si>
  <si>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</si>
  <si>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</si>
  <si>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</si>
  <si>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</si>
  <si>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</si>
  <si>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</si>
  <si>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</si>
  <si>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</si>
  <si>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</si>
  <si>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</si>
  <si>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</si>
  <si>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</si>
  <si>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</si>
  <si>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</si>
  <si>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</si>
  <si>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</si>
  <si>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</si>
  <si>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</si>
  <si>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</si>
  <si>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</si>
  <si>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</si>
  <si>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</si>
  <si>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</si>
  <si>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</si>
  <si>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</si>
  <si>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</si>
  <si>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</si>
  <si>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</si>
  <si>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</si>
  <si>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</si>
  <si>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</si>
  <si>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</si>
  <si>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</si>
  <si>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</si>
  <si>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</si>
  <si>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</si>
  <si>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</si>
  <si>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</si>
  <si>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</si>
  <si>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</si>
  <si>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</si>
  <si>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</si>
  <si>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</si>
  <si>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</si>
  <si>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</si>
  <si>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</si>
  <si>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</si>
  <si>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</si>
  <si>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</si>
  <si>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</si>
  <si>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</si>
  <si>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</si>
  <si>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</si>
  <si>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</si>
  <si>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</si>
  <si>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</si>
  <si>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</si>
  <si>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</si>
  <si>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</si>
  <si>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</si>
  <si>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</si>
  <si>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</si>
  <si>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</si>
  <si>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</si>
  <si>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</si>
  <si>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</si>
  <si>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</si>
  <si>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</si>
  <si>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</si>
  <si>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</si>
  <si>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</si>
  <si>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</si>
  <si>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</si>
  <si>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</si>
  <si>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</si>
  <si>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</si>
  <si>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</si>
  <si>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</si>
  <si>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</si>
  <si>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</si>
  <si>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</si>
  <si>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</si>
  <si>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</si>
  <si>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</si>
  <si>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</si>
  <si>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</si>
  <si>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</si>
  <si>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</si>
  <si>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</si>
  <si>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</si>
  <si>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</si>
  <si>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</si>
  <si>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</si>
  <si>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</si>
  <si>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</si>
  <si>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</si>
  <si>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</si>
  <si>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</si>
  <si>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</si>
  <si>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</si>
  <si>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</si>
  <si>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</si>
  <si>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</si>
  <si>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</si>
  <si>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</si>
  <si>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</si>
  <si>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</si>
  <si>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</si>
  <si>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</si>
  <si>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</si>
  <si>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</si>
  <si>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</si>
  <si>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</si>
  <si>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</si>
  <si>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</si>
  <si>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</si>
  <si>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</si>
  <si>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</si>
  <si>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</si>
  <si>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</si>
  <si>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</si>
  <si>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</si>
  <si>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</si>
  <si>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</si>
  <si>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</si>
  <si>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</si>
  <si>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</si>
  <si>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</si>
  <si>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</si>
  <si>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</si>
  <si>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</si>
  <si>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</si>
  <si>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</si>
  <si>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</si>
  <si>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</si>
  <si>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</si>
  <si>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</si>
  <si>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</si>
  <si>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</si>
  <si>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</si>
  <si>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</si>
  <si>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</si>
  <si>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</si>
  <si>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</si>
  <si>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</si>
  <si>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</si>
  <si>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</si>
  <si>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</si>
  <si>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</si>
  <si>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</si>
  <si>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</si>
  <si>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</si>
  <si>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</si>
  <si>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</si>
  <si>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</si>
  <si>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</si>
  <si>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</si>
  <si>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</si>
  <si>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</si>
  <si>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</si>
  <si>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</si>
  <si>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</si>
  <si>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</si>
  <si>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</si>
  <si>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</si>
  <si>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</si>
  <si>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</si>
  <si>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</si>
  <si>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</si>
  <si>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</si>
  <si>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</si>
  <si>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</si>
  <si>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</si>
  <si>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</si>
  <si>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</si>
  <si>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</si>
  <si>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</si>
  <si>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</si>
  <si>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</si>
  <si>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</si>
  <si>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</si>
  <si>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</si>
  <si>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</si>
  <si>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</si>
  <si>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</si>
  <si>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</si>
  <si>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</si>
  <si>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</si>
  <si>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</si>
  <si>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</si>
  <si>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</si>
  <si>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</si>
  <si>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</si>
  <si>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</si>
  <si>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</si>
  <si>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</si>
  <si>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</si>
  <si>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</si>
  <si>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</si>
  <si>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</si>
  <si>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</si>
  <si>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</si>
  <si>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</si>
  <si>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</si>
  <si>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</si>
  <si>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</si>
  <si>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</si>
  <si>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</si>
  <si>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</si>
  <si>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</si>
  <si>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</si>
  <si>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</si>
  <si>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</si>
  <si>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</si>
  <si>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</si>
  <si>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</si>
  <si>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</si>
  <si>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</si>
  <si>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</si>
  <si>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</si>
  <si>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</si>
  <si>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</si>
  <si>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</si>
  <si>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</si>
  <si>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</si>
  <si>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</si>
  <si>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</si>
  <si>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</si>
  <si>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</si>
  <si>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</si>
  <si>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</si>
  <si>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</si>
  <si>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</si>
  <si>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</si>
  <si>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</si>
  <si>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</si>
  <si>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</si>
  <si>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</si>
  <si>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</si>
  <si>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</si>
  <si>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</si>
  <si>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</si>
  <si>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</si>
  <si>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</si>
  <si>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</si>
  <si>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</si>
  <si>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</si>
  <si>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</si>
  <si>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</si>
  <si>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</si>
  <si>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</si>
  <si>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</si>
  <si>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</si>
  <si>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</si>
  <si>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</si>
  <si>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</si>
  <si>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</si>
  <si>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</si>
  <si>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</si>
  <si>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</si>
  <si>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</si>
  <si>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</si>
  <si>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</si>
  <si>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</si>
  <si>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</si>
  <si>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</si>
  <si>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</si>
  <si>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</si>
  <si>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</si>
  <si>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</si>
  <si>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</si>
  <si>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</si>
  <si>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</si>
  <si>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</si>
  <si>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</si>
  <si>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</si>
  <si>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</si>
  <si>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</si>
  <si>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</si>
  <si>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</si>
  <si>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</si>
  <si>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</si>
  <si>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</si>
  <si>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</si>
  <si>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</si>
  <si>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</si>
  <si>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</si>
  <si>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</si>
  <si>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</si>
  <si>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</si>
  <si>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</si>
  <si>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</si>
  <si>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</si>
  <si>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</si>
  <si>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</si>
  <si>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</si>
  <si>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</si>
  <si>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</si>
  <si>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</si>
  <si>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</si>
  <si>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</si>
  <si>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</si>
  <si>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</si>
  <si>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</si>
  <si>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</si>
  <si>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</si>
  <si>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</si>
  <si>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</si>
  <si>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</si>
  <si>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</si>
  <si>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</si>
  <si>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</si>
  <si>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</si>
  <si>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</si>
  <si>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</si>
  <si>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</si>
  <si>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</si>
  <si>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</si>
  <si>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</si>
  <si>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</si>
  <si>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</si>
  <si>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</si>
  <si>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</si>
  <si>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</si>
  <si>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</si>
  <si>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</si>
  <si>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</si>
  <si>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</si>
  <si>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</si>
  <si>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</si>
  <si>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</si>
  <si>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</si>
  <si>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</si>
  <si>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</si>
  <si>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</si>
  <si>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</si>
  <si>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</si>
  <si>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</si>
  <si>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</si>
  <si>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</si>
  <si>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</si>
  <si>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</si>
  <si>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</si>
  <si>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</si>
  <si>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</si>
  <si>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</si>
  <si>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</si>
  <si>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</si>
  <si>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</si>
  <si>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</si>
  <si>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</si>
  <si>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</si>
  <si>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</si>
  <si>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</si>
  <si>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</si>
  <si>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</si>
  <si>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</si>
  <si>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</si>
  <si>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</si>
  <si>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</si>
  <si>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</si>
  <si>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</si>
  <si>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</si>
  <si>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</si>
  <si>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</si>
  <si>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</si>
  <si>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</si>
  <si>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</si>
  <si>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</si>
  <si>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</si>
  <si>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</si>
  <si>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</si>
  <si>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</si>
  <si>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</si>
  <si>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</si>
  <si>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</si>
  <si>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</si>
  <si>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</si>
  <si>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</si>
  <si>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</si>
  <si>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</si>
  <si>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</si>
  <si>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</si>
  <si>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</si>
  <si>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</si>
  <si>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</si>
  <si>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</si>
  <si>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</si>
  <si>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</si>
  <si>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</si>
  <si>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</si>
  <si>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</si>
  <si>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</si>
  <si>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</si>
  <si>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</si>
  <si>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</si>
  <si>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</si>
  <si>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</si>
  <si>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</si>
  <si>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</si>
  <si>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</si>
  <si>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</si>
  <si>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</si>
  <si>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</si>
  <si>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</si>
  <si>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</si>
  <si>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</si>
  <si>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</si>
  <si>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</si>
  <si>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</si>
  <si>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</si>
  <si>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</si>
  <si>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</si>
  <si>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</si>
  <si>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</si>
  <si>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</si>
  <si>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</si>
  <si>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</si>
  <si>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</si>
  <si>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</si>
  <si>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</si>
  <si>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</si>
  <si>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</si>
  <si>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</si>
  <si>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</si>
  <si>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</si>
  <si>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</si>
  <si>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</si>
  <si>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</si>
  <si>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</si>
  <si>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</si>
  <si>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</si>
  <si>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</si>
  <si>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</si>
  <si>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</si>
  <si>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</si>
  <si>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</si>
  <si>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</si>
  <si>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</si>
  <si>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</si>
  <si>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</si>
  <si>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</si>
  <si>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</si>
  <si>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</si>
  <si>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</si>
  <si>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</si>
  <si>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</si>
  <si>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</si>
  <si>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</si>
  <si>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</si>
  <si>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</si>
  <si>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</si>
  <si>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</si>
  <si>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</si>
  <si>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</si>
  <si>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</si>
  <si>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</si>
  <si>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</si>
  <si>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</si>
  <si>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</si>
  <si>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</si>
  <si>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</si>
  <si>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</si>
  <si>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</si>
  <si>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</si>
  <si>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</si>
  <si>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</si>
  <si>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</si>
  <si>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</si>
  <si>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</si>
  <si>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</si>
  <si>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</si>
  <si>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</si>
  <si>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</si>
  <si>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</si>
  <si>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</si>
  <si>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</si>
  <si>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</si>
  <si>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</si>
  <si>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</si>
  <si>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</si>
  <si>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</si>
  <si>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</si>
  <si>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</si>
  <si>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</si>
  <si>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</si>
  <si>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</si>
  <si>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</si>
  <si>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</si>
  <si>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</si>
  <si>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</si>
  <si>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</si>
  <si>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</si>
  <si>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</si>
  <si>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</si>
  <si>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</si>
  <si>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</si>
  <si>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</si>
  <si>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</si>
  <si>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</si>
  <si>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</si>
  <si>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</si>
  <si>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</si>
  <si>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</si>
  <si>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</si>
  <si>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</si>
  <si>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</si>
  <si>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</si>
  <si>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</si>
  <si>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</si>
  <si>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</si>
  <si>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</si>
  <si>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</si>
  <si>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</si>
  <si>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</si>
  <si>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</si>
  <si>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</si>
  <si>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</si>
  <si>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</si>
  <si>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</si>
  <si>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</si>
  <si>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</si>
  <si>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</si>
  <si>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</si>
  <si>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</si>
  <si>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</si>
  <si>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</si>
  <si>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</si>
  <si>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</si>
  <si>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</si>
  <si>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</si>
  <si>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</si>
  <si>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</si>
  <si>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</si>
  <si>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</si>
  <si>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</si>
  <si>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</si>
  <si>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</si>
  <si>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</si>
  <si>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</si>
  <si>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</si>
  <si>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</si>
  <si>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</si>
  <si>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</si>
  <si>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</si>
  <si>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</si>
  <si>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</si>
  <si>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</si>
  <si>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</si>
  <si>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</si>
  <si>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</si>
  <si>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</si>
  <si>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</si>
  <si>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</si>
  <si>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</si>
  <si>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</si>
  <si>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</si>
  <si>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</si>
  <si>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</si>
  <si>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</si>
  <si>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</si>
  <si>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</si>
  <si>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</si>
  <si>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</si>
  <si>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</si>
  <si>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</si>
  <si>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</si>
  <si>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</si>
  <si>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</si>
  <si>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</si>
  <si>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</si>
  <si>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</si>
  <si>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</si>
  <si>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</si>
  <si>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</si>
  <si>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</si>
  <si>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</si>
  <si>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</si>
  <si>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</si>
  <si>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</si>
  <si>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</si>
  <si>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</si>
  <si>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</si>
  <si>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</si>
  <si>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</si>
  <si>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</si>
  <si>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</si>
  <si>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</si>
  <si>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</si>
  <si>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</si>
  <si>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</si>
  <si>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</si>
  <si>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</si>
  <si>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</si>
  <si>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</si>
  <si>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</si>
  <si>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</si>
  <si>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</si>
  <si>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</si>
  <si>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</si>
  <si>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</si>
  <si>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</si>
  <si>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</si>
  <si>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</si>
  <si>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</si>
  <si>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</si>
  <si>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</si>
  <si>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</si>
  <si>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</si>
  <si>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</si>
  <si>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</si>
  <si>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</si>
  <si>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</si>
  <si>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</si>
  <si>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</si>
  <si>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</si>
  <si>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</si>
  <si>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</si>
  <si>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</si>
  <si>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</si>
  <si>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</si>
  <si>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</si>
  <si>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</si>
  <si>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</si>
  <si>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</si>
  <si>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</si>
  <si>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</si>
  <si>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</si>
  <si>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</si>
  <si>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</si>
  <si>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</si>
  <si>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</si>
  <si>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</si>
  <si>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</si>
  <si>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</si>
  <si>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</si>
  <si>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</si>
  <si>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</si>
  <si>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</si>
  <si>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</si>
  <si>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</si>
  <si>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</si>
  <si>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</si>
  <si>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</si>
  <si>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</si>
  <si>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</si>
  <si>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</si>
  <si>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</si>
  <si>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</si>
  <si>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</si>
  <si>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</si>
  <si>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</si>
  <si>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</si>
  <si>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</si>
  <si>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</si>
  <si>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</si>
  <si>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</si>
  <si>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</si>
  <si>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</si>
  <si>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</si>
  <si>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</si>
  <si>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</si>
  <si>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</si>
  <si>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</si>
  <si>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</si>
  <si>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</si>
  <si>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</si>
  <si>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</si>
  <si>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</si>
  <si>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</si>
  <si>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</si>
  <si>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</si>
  <si>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</si>
  <si>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</si>
  <si>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</si>
  <si>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</si>
  <si>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</si>
  <si>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</si>
  <si>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</si>
  <si>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</si>
  <si>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</si>
  <si>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</si>
  <si>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</si>
  <si>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</si>
  <si>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</si>
  <si>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</si>
  <si>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</si>
  <si>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</si>
  <si>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</si>
  <si>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</si>
  <si>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</si>
  <si>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</si>
  <si>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</si>
  <si>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</si>
  <si>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</si>
  <si>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</si>
  <si>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</si>
  <si>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</si>
  <si>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</si>
  <si>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</si>
  <si>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</si>
  <si>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</si>
  <si>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</si>
  <si>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</si>
  <si>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</si>
  <si>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</si>
  <si>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</si>
  <si>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</si>
  <si>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</si>
  <si>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</si>
  <si>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</si>
  <si>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</si>
  <si>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</si>
  <si>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</si>
  <si>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</si>
  <si>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</si>
  <si>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</si>
  <si>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</si>
  <si>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</si>
  <si>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</si>
  <si>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</si>
  <si>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</si>
  <si>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</si>
  <si>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</si>
  <si>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</si>
  <si>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</si>
  <si>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</si>
  <si>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</si>
  <si>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</si>
  <si>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</si>
  <si>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</si>
  <si>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</si>
  <si>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</si>
  <si>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</si>
  <si>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</si>
  <si>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</si>
  <si>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</si>
  <si>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</si>
  <si>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</si>
  <si>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</si>
  <si>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</si>
  <si>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</si>
  <si>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</si>
  <si>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</si>
  <si>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</si>
  <si>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</si>
  <si>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</si>
  <si>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</si>
  <si>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</si>
  <si>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</si>
  <si>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</si>
  <si>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</si>
  <si>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</si>
  <si>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</si>
  <si>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</si>
  <si>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</si>
  <si>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</si>
  <si>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</si>
  <si>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</si>
  <si>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</si>
  <si>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</si>
  <si>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</si>
  <si>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</si>
  <si>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</si>
  <si>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</si>
  <si>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</si>
  <si>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</si>
  <si>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</si>
  <si>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</si>
  <si>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</si>
  <si>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</si>
  <si>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</si>
  <si>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</si>
  <si>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</si>
  <si>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</si>
  <si>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</si>
  <si>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</si>
  <si>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</si>
  <si>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</si>
  <si>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</si>
  <si>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</si>
  <si>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</si>
  <si>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</si>
  <si>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</si>
  <si>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</si>
  <si>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</si>
  <si>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</si>
  <si>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</si>
  <si>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</si>
  <si>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</si>
  <si>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</si>
  <si>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</si>
  <si>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</si>
  <si>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</si>
  <si>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</si>
  <si>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</si>
  <si>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</si>
  <si>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</si>
  <si>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</si>
  <si>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</si>
  <si>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</si>
  <si>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</si>
  <si>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</si>
  <si>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</si>
  <si>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</si>
  <si>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</si>
  <si>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</si>
  <si>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</si>
  <si>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</si>
  <si>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</si>
  <si>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</si>
  <si>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</si>
  <si>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</si>
  <si>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</si>
  <si>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</si>
  <si>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</si>
  <si>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</si>
  <si>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</si>
  <si>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</si>
  <si>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</si>
  <si>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</si>
  <si>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</si>
  <si>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</si>
  <si>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</si>
  <si>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</si>
  <si>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</si>
  <si>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</si>
  <si>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</si>
  <si>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</si>
  <si>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</si>
  <si>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</si>
  <si>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</si>
  <si>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</si>
  <si>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</si>
  <si>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</si>
  <si>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</si>
  <si>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</si>
  <si>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</si>
  <si>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</si>
  <si>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</si>
  <si>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</si>
  <si>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</si>
  <si>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</si>
  <si>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</si>
  <si>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</si>
  <si>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</si>
  <si>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</si>
  <si>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</si>
  <si>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</si>
  <si>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</si>
  <si>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</si>
  <si>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</si>
  <si>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</si>
  <si>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</si>
  <si>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</si>
  <si>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</si>
  <si>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</si>
  <si>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</si>
  <si>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</si>
  <si>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</si>
  <si>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</si>
  <si>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</si>
  <si>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</si>
  <si>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</si>
  <si>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</si>
  <si>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</si>
  <si>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</si>
  <si>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</si>
  <si>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</si>
  <si>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</si>
  <si>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</si>
  <si>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</si>
  <si>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</si>
  <si>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</si>
  <si>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</si>
  <si>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</si>
  <si>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</si>
  <si>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</si>
  <si>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</si>
  <si>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</si>
  <si>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</si>
  <si>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</si>
  <si>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</si>
  <si>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</si>
  <si>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</si>
  <si>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</si>
  <si>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</si>
  <si>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</si>
  <si>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</si>
  <si>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</si>
  <si>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</si>
  <si>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</si>
  <si>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</si>
  <si>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</si>
  <si>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</si>
  <si>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</si>
  <si>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</si>
  <si>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</si>
  <si>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</si>
  <si>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</si>
  <si>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</si>
  <si>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</si>
  <si>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</si>
  <si>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</si>
  <si>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</si>
  <si>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</si>
  <si>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</si>
  <si>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</si>
  <si>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</si>
  <si>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</si>
  <si>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</si>
  <si>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</si>
  <si>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</si>
  <si>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</si>
  <si>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</si>
  <si>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</si>
  <si>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</si>
  <si>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</si>
  <si>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</si>
  <si>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</si>
  <si>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</si>
  <si>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</si>
  <si>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</si>
  <si>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</si>
  <si>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</si>
  <si>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</si>
  <si>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</si>
  <si>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</si>
  <si>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</si>
  <si>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</si>
  <si>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</si>
  <si>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</si>
  <si>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</si>
  <si>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</si>
  <si>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</si>
  <si>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</si>
  <si>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</si>
  <si>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</si>
  <si>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</si>
  <si>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</si>
  <si>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</si>
  <si>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</si>
  <si>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</si>
  <si>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</si>
  <si>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</si>
  <si>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</si>
  <si>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</si>
  <si>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</si>
  <si>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</si>
  <si>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</si>
  <si>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</si>
  <si>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</si>
  <si>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</si>
  <si>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</si>
  <si>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</si>
  <si>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</si>
  <si>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</si>
  <si>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</si>
  <si>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</si>
  <si>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</si>
  <si>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</si>
  <si>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</si>
  <si>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</si>
  <si>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</si>
  <si>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</si>
  <si>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</si>
  <si>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</si>
  <si>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</si>
  <si>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</si>
  <si>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</si>
  <si>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</si>
  <si>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</si>
  <si>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</si>
  <si>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</si>
  <si>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</si>
  <si>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</si>
  <si>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</si>
  <si>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</si>
  <si>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</si>
  <si>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</si>
  <si>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</si>
  <si>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</si>
  <si>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</si>
  <si>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</si>
  <si>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</si>
  <si>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</si>
  <si>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</si>
  <si>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</si>
  <si>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</si>
  <si>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</si>
  <si>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</si>
  <si>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</si>
  <si>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</si>
  <si>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</si>
  <si>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</si>
  <si>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</si>
  <si>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</si>
  <si>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</si>
  <si>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</si>
  <si>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</si>
  <si>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</si>
  <si>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</si>
  <si>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</si>
  <si>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</si>
  <si>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</si>
  <si>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</si>
  <si>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</si>
  <si>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</si>
  <si>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</si>
  <si>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</si>
  <si>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</si>
  <si>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</si>
  <si>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</si>
  <si>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</si>
  <si>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</si>
  <si>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</si>
  <si>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</si>
  <si>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</si>
  <si>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</si>
  <si>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</si>
  <si>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</si>
  <si>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</si>
  <si>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</si>
  <si>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</si>
  <si>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</si>
  <si>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</si>
  <si>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</si>
  <si>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</si>
  <si>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</si>
  <si>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</si>
  <si>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</si>
  <si>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</si>
  <si>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</si>
  <si>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</si>
  <si>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</si>
  <si>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</si>
  <si>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</si>
  <si>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</si>
  <si>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</si>
  <si>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</si>
  <si>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</si>
  <si>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</si>
  <si>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</si>
  <si>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</si>
  <si>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</si>
  <si>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</si>
  <si>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</si>
  <si>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</si>
  <si>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</si>
  <si>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</si>
  <si>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</si>
  <si>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</si>
  <si>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</si>
  <si>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</si>
  <si>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</si>
  <si>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</si>
  <si>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</si>
  <si>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</si>
  <si>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</si>
  <si>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</si>
  <si>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</si>
  <si>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</si>
  <si>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</si>
  <si>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</si>
  <si>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</si>
  <si>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</si>
  <si>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</si>
  <si>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</si>
  <si>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</si>
  <si>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</si>
  <si>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</si>
  <si>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</si>
  <si>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</si>
  <si>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</si>
  <si>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</si>
  <si>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</si>
  <si>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</si>
  <si>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</si>
  <si>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</si>
  <si>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</si>
  <si>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</si>
  <si>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</si>
  <si>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</si>
  <si>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</si>
  <si>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</si>
  <si>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</si>
  <si>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</si>
  <si>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</si>
  <si>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</si>
  <si>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</si>
  <si>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</si>
  <si>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</si>
  <si>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</si>
  <si>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</si>
  <si>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</si>
  <si>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</si>
  <si>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</si>
  <si>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</si>
  <si>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</si>
  <si>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</si>
  <si>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</si>
  <si>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</si>
  <si>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</si>
  <si>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</si>
  <si>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</si>
  <si>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</si>
  <si>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</si>
  <si>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</si>
  <si>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</si>
  <si>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</si>
  <si>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</si>
  <si>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</si>
  <si>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</si>
  <si>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</si>
  <si>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</si>
  <si>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</si>
  <si>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</si>
  <si>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</si>
  <si>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</si>
  <si>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</si>
  <si>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</si>
  <si>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</si>
  <si>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</si>
  <si>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</si>
  <si>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</si>
  <si>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</si>
  <si>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</si>
  <si>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</si>
  <si>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</si>
  <si>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</si>
  <si>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</si>
  <si>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</si>
  <si>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</si>
  <si>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</si>
  <si>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</si>
  <si>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</si>
  <si>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</si>
  <si>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</si>
  <si>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</si>
  <si>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</si>
  <si>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</si>
  <si>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</si>
  <si>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</si>
  <si>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</si>
  <si>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</si>
  <si>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</si>
  <si>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</si>
  <si>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</si>
  <si>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</si>
  <si>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</si>
  <si>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</si>
  <si>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</si>
  <si>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</si>
  <si>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</si>
  <si>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</si>
  <si>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</si>
  <si>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</si>
  <si>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</si>
  <si>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</si>
  <si>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</si>
  <si>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</si>
  <si>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</si>
  <si>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</si>
  <si>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</si>
  <si>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</si>
  <si>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</si>
  <si>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</si>
  <si>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</si>
  <si>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</si>
  <si>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</si>
  <si>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</si>
  <si>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</si>
  <si>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</si>
  <si>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</si>
  <si>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</si>
  <si>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</si>
  <si>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</si>
  <si>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</si>
  <si>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</si>
  <si>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</si>
  <si>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</si>
  <si>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</si>
  <si>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</si>
  <si>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</si>
  <si>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</si>
  <si>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</si>
  <si>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</si>
  <si>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</si>
  <si>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</si>
  <si>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</si>
  <si>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</si>
  <si>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</si>
  <si>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</si>
  <si>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</si>
  <si>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</si>
  <si>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</si>
  <si>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</si>
  <si>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</si>
  <si>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</si>
  <si>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</si>
  <si>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</si>
  <si>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</si>
  <si>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</si>
  <si>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</si>
  <si>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</si>
  <si>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</si>
  <si>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</si>
  <si>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</si>
  <si>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</si>
  <si>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</si>
  <si>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</si>
  <si>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</si>
  <si>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</si>
  <si>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</si>
  <si>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</si>
  <si>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</si>
  <si>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</si>
  <si>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</si>
  <si>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</si>
  <si>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</si>
  <si>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</si>
  <si>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</si>
  <si>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</si>
  <si>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</si>
  <si>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</si>
  <si>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</si>
  <si>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</si>
  <si>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</si>
  <si>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</si>
  <si>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</si>
  <si>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</si>
  <si>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</si>
  <si>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</si>
  <si>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</si>
  <si>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</si>
  <si>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</si>
  <si>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</si>
  <si>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</si>
  <si>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</si>
  <si>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</si>
  <si>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</si>
  <si>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</si>
  <si>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</si>
  <si>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</si>
  <si>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</si>
  <si>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</si>
  <si>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</si>
  <si>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</si>
  <si>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</si>
  <si>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</si>
  <si>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</si>
  <si>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</si>
  <si>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</si>
  <si>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</si>
  <si>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</si>
  <si>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</si>
  <si>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</si>
  <si>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</si>
  <si>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</si>
  <si>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</si>
  <si>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</si>
  <si>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</si>
  <si>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</si>
  <si>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</si>
  <si>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</si>
  <si>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</si>
  <si>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</si>
  <si>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</si>
  <si>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</si>
  <si>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</si>
  <si>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</si>
  <si>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</si>
  <si>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</si>
  <si>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</si>
  <si>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</si>
  <si>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</si>
  <si>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</si>
  <si>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</si>
  <si>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</si>
  <si>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</si>
  <si>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</si>
  <si>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</si>
  <si>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</si>
  <si>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</si>
  <si>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</si>
  <si>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</si>
  <si>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</si>
  <si>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</si>
  <si>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</si>
  <si>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</si>
  <si>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</si>
  <si>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</si>
  <si>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</si>
  <si>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</si>
  <si>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</si>
  <si>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</si>
  <si>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</si>
  <si>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</si>
  <si>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</si>
  <si>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</si>
  <si>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</si>
  <si>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</si>
  <si>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</si>
  <si>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</si>
  <si>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</si>
  <si>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</si>
  <si>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</si>
  <si>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</si>
  <si>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</si>
  <si>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</si>
  <si>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</si>
  <si>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</si>
  <si>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</si>
  <si>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</si>
  <si>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</si>
  <si>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</si>
  <si>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</si>
  <si>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</si>
  <si>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</si>
  <si>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</si>
  <si>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</si>
  <si>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</si>
  <si>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</si>
  <si>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</si>
  <si>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</si>
  <si>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</si>
  <si>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</si>
  <si>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</si>
  <si>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</si>
  <si>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</si>
  <si>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</si>
  <si>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</si>
  <si>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</si>
  <si>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</si>
  <si>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</si>
  <si>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</si>
  <si>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</si>
  <si>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</si>
  <si>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</si>
  <si>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</si>
  <si>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</si>
  <si>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</si>
  <si>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</si>
  <si>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</si>
  <si>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</si>
  <si>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</si>
  <si>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</si>
  <si>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</si>
  <si>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</si>
  <si>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</si>
  <si>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</si>
  <si>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</si>
  <si>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</si>
  <si>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</si>
  <si>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</si>
  <si>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</si>
  <si>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</si>
  <si>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</si>
  <si>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</si>
  <si>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</si>
  <si>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</si>
  <si>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</si>
  <si>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</si>
  <si>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</si>
  <si>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</si>
  <si>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</si>
  <si>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</si>
  <si>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</si>
  <si>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</si>
  <si>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</si>
  <si>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</si>
  <si>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</si>
  <si>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</si>
  <si>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</si>
  <si>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</si>
  <si>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</si>
  <si>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</si>
  <si>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</si>
  <si>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</si>
  <si>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</si>
  <si>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</si>
  <si>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</si>
  <si>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</si>
  <si>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</si>
  <si>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</si>
  <si>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</si>
  <si>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</si>
  <si>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</si>
  <si>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</si>
  <si>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</si>
  <si>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</si>
  <si>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</si>
  <si>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</si>
  <si>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</si>
  <si>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</si>
  <si>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</si>
  <si>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</si>
  <si>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</si>
  <si>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</si>
  <si>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</si>
  <si>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</si>
  <si>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</si>
  <si>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</si>
  <si>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</si>
  <si>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</si>
  <si>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</si>
  <si>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</si>
  <si>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</si>
  <si>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</si>
  <si>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</si>
  <si>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</si>
  <si>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</si>
  <si>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</si>
  <si>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</si>
  <si>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</si>
  <si>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</si>
  <si>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</si>
  <si>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</si>
  <si>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</si>
  <si>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</si>
  <si>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</si>
  <si>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</si>
  <si>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</si>
  <si>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</si>
  <si>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</si>
  <si>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</si>
  <si>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</si>
  <si>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</si>
  <si>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</si>
  <si>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</si>
  <si>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</si>
  <si>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</si>
  <si>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</si>
  <si>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</si>
  <si>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</si>
  <si>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</si>
  <si>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</si>
  <si>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</si>
  <si>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</si>
  <si>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</si>
  <si>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</si>
  <si>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</si>
  <si>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</si>
  <si>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</si>
  <si>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</si>
  <si>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</si>
  <si>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</si>
  <si>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</si>
  <si>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</si>
  <si>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</si>
  <si>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</si>
  <si>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</si>
  <si>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</si>
  <si>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</si>
  <si>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</si>
  <si>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</si>
  <si>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</si>
  <si>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</si>
  <si>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</si>
  <si>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</si>
  <si>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</si>
  <si>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</si>
  <si>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</si>
  <si>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</si>
  <si>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</si>
  <si>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</si>
  <si>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</si>
  <si>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</si>
  <si>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</si>
  <si>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</si>
  <si>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</si>
  <si>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</si>
  <si>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</si>
  <si>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</si>
  <si>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</si>
  <si>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</si>
  <si>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</si>
  <si>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</si>
  <si>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</si>
  <si>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</si>
  <si>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</si>
  <si>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</si>
  <si>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</si>
  <si>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</si>
  <si>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</si>
  <si>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</si>
  <si>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</si>
  <si>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</si>
  <si>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</si>
  <si>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</si>
  <si>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</si>
  <si>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</si>
  <si>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</si>
  <si>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</si>
  <si>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</si>
  <si>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</si>
  <si>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</si>
  <si>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</si>
  <si>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</si>
  <si>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</si>
  <si>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</si>
  <si>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</si>
  <si>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</si>
  <si>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</si>
  <si>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</si>
  <si>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</si>
  <si>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</si>
  <si>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</si>
  <si>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</si>
  <si>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</si>
  <si>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</si>
  <si>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</si>
  <si>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</si>
  <si>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</si>
  <si>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</si>
  <si>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</si>
  <si>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</si>
  <si>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</si>
  <si>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</si>
  <si>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</si>
  <si>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</si>
  <si>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</si>
  <si>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</si>
  <si>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</si>
  <si>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</si>
  <si>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</si>
  <si>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</si>
  <si>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</si>
  <si>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</si>
  <si>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</si>
  <si>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</si>
  <si>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</si>
  <si>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</si>
  <si>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</si>
  <si>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</si>
  <si>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</si>
  <si>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</si>
  <si>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</si>
  <si>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</si>
  <si>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</si>
  <si>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</si>
  <si>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</si>
  <si>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</si>
  <si>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</si>
  <si>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</si>
  <si>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</si>
  <si>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</si>
  <si>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</si>
  <si>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</si>
  <si>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</si>
  <si>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</si>
  <si>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</si>
  <si>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</si>
  <si>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</si>
  <si>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</si>
  <si>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</si>
  <si>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</si>
  <si>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</si>
  <si>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</si>
  <si>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</si>
  <si>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</si>
  <si>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</si>
  <si>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</si>
  <si>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</si>
  <si>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</si>
  <si>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</si>
  <si>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</si>
  <si>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</si>
  <si>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</si>
  <si>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</si>
  <si>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</si>
  <si>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</si>
  <si>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</si>
  <si>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</si>
  <si>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</si>
  <si>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</si>
  <si>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</si>
  <si>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</si>
  <si>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</si>
  <si>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</si>
  <si>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</si>
  <si>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</si>
  <si>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</si>
  <si>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</si>
  <si>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</si>
  <si>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</si>
  <si>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</si>
  <si>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</si>
  <si>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</si>
  <si>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</si>
  <si>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</si>
  <si>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</si>
  <si>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</si>
  <si>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</si>
  <si>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</si>
  <si>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</si>
  <si>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</si>
  <si>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</si>
  <si>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</si>
  <si>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</si>
  <si>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</si>
  <si>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</si>
  <si>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</si>
  <si>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</si>
  <si>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</si>
  <si>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</si>
  <si>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</si>
  <si>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</si>
  <si>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</si>
  <si>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</si>
  <si>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</si>
  <si>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</si>
  <si>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</si>
  <si>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</si>
  <si>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</si>
  <si>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</si>
  <si>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</si>
  <si>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</si>
  <si>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</si>
  <si>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</si>
  <si>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</si>
  <si>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</si>
  <si>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</si>
  <si>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</si>
  <si>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</si>
  <si>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</si>
  <si>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</si>
  <si>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</si>
  <si>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</si>
  <si>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</si>
  <si>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</si>
  <si>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</si>
  <si>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</si>
  <si>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</si>
  <si>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</si>
  <si>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</si>
  <si>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</si>
  <si>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</si>
  <si>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</si>
  <si>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</si>
  <si>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</si>
  <si>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</si>
  <si>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</si>
  <si>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</si>
  <si>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</si>
  <si>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</si>
  <si>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</si>
  <si>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</si>
  <si>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</si>
  <si>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</si>
  <si>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</si>
  <si>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</si>
  <si>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</si>
  <si>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</si>
  <si>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</si>
  <si>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</si>
  <si>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</si>
  <si>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</si>
  <si>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</si>
  <si>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</si>
  <si>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</si>
  <si>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</si>
  <si>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</si>
  <si>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</si>
  <si>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</si>
  <si>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</si>
  <si>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</si>
  <si>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</si>
  <si>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</si>
  <si>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</si>
  <si>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</si>
  <si>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</si>
  <si>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</si>
  <si>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</si>
  <si>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</si>
  <si>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</si>
  <si>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</si>
  <si>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</si>
  <si>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</si>
  <si>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</si>
  <si>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</si>
  <si>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</si>
  <si>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</si>
  <si>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</si>
  <si>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</si>
  <si>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</si>
  <si>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</si>
  <si>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</si>
  <si>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</si>
  <si>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</si>
  <si>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</si>
  <si>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</si>
  <si>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</si>
  <si>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</si>
  <si>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</si>
  <si>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</si>
  <si>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</si>
  <si>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</si>
  <si>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</si>
  <si>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</si>
  <si>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</si>
  <si>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</si>
  <si>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</si>
  <si>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</si>
  <si>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</si>
  <si>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</si>
  <si>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</si>
  <si>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</si>
  <si>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</si>
  <si>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</si>
  <si>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</si>
  <si>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</si>
  <si>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</si>
  <si>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</si>
  <si>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</si>
  <si>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</si>
  <si>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</si>
  <si>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</si>
  <si>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</si>
  <si>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</si>
  <si>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</si>
  <si>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</si>
  <si>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</si>
  <si>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</si>
  <si>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</si>
  <si>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</si>
  <si>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</si>
  <si>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</si>
  <si>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</si>
  <si>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</si>
  <si>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</si>
  <si>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</si>
  <si>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</si>
  <si>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</si>
  <si>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</si>
  <si>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</si>
  <si>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</si>
  <si>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</si>
  <si>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</si>
  <si>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</si>
  <si>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</si>
  <si>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</si>
  <si>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</si>
  <si>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</si>
  <si>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</si>
  <si>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</si>
  <si>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</si>
  <si>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</si>
  <si>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</si>
  <si>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</si>
  <si>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</si>
  <si>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</si>
  <si>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</si>
  <si>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</si>
  <si>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</si>
  <si>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</si>
  <si>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</si>
  <si>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</si>
  <si>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</si>
  <si>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</si>
  <si>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</si>
  <si>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</si>
  <si>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</si>
  <si>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</si>
  <si>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</si>
  <si>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</si>
  <si>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</si>
  <si>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</si>
  <si>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</si>
  <si>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</si>
  <si>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</si>
  <si>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</si>
  <si>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</si>
  <si>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</si>
  <si>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</si>
  <si>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</si>
  <si>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</si>
  <si>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</si>
  <si>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</si>
  <si>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</si>
  <si>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</si>
  <si>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</si>
  <si>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</si>
  <si>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</si>
  <si>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</si>
  <si>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</si>
  <si>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</si>
  <si>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</si>
  <si>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</si>
  <si>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</si>
  <si>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</si>
  <si>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</si>
  <si>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</si>
  <si>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</si>
  <si>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</si>
  <si>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</si>
  <si>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</si>
  <si>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</si>
  <si>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</si>
  <si>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</si>
  <si>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</si>
  <si>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</si>
  <si>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</si>
  <si>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</si>
  <si>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</si>
  <si>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</si>
  <si>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</si>
  <si>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</si>
  <si>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</si>
  <si>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</si>
  <si>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</si>
  <si>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</si>
  <si>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</si>
  <si>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</si>
  <si>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</si>
  <si>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</si>
  <si>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</si>
  <si>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</si>
  <si>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</si>
  <si>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</si>
  <si>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</si>
  <si>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</si>
  <si>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</si>
  <si>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</si>
  <si>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</si>
  <si>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</si>
  <si>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</si>
  <si>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</si>
  <si>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</si>
  <si>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</si>
  <si>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</si>
  <si>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</si>
  <si>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</si>
  <si>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</si>
  <si>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</si>
  <si>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</si>
  <si>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</si>
  <si>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</si>
  <si>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</si>
  <si>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</si>
  <si>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</si>
  <si>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</si>
  <si>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</si>
  <si>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</si>
  <si>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</si>
  <si>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</si>
  <si>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</si>
  <si>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</si>
  <si>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</si>
  <si>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</si>
  <si>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</si>
  <si>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</si>
  <si>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</si>
  <si>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</si>
  <si>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</si>
  <si>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</si>
  <si>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</si>
  <si>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</si>
  <si>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</si>
  <si>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</si>
  <si>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</si>
  <si>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</si>
  <si>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</si>
  <si>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</si>
  <si>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</si>
  <si>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</si>
  <si>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</si>
  <si>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</si>
  <si>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</si>
  <si>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</si>
  <si>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</si>
  <si>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</si>
  <si>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</si>
  <si>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</si>
  <si>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</si>
  <si>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</si>
  <si>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</si>
  <si>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</si>
  <si>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</si>
  <si>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</si>
  <si>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</si>
  <si>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</si>
  <si>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</si>
  <si>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</si>
  <si>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</si>
  <si>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</si>
  <si>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</si>
  <si>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</si>
  <si>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</si>
  <si>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</si>
  <si>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</si>
  <si>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</si>
  <si>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</si>
  <si>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</si>
  <si>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</si>
  <si>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</si>
  <si>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</si>
  <si>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</si>
  <si>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</si>
  <si>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</si>
  <si>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</si>
  <si>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</si>
  <si>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</si>
  <si>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</si>
  <si>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</si>
  <si>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</si>
  <si>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</si>
  <si>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</si>
  <si>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</si>
  <si>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</si>
  <si>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</si>
  <si>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</si>
  <si>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</si>
  <si>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</si>
  <si>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</si>
  <si>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</si>
  <si>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</si>
  <si>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</si>
  <si>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</si>
  <si>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</si>
  <si>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</si>
  <si>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</si>
  <si>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</si>
  <si>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</si>
  <si>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</si>
  <si>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</si>
  <si>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</si>
  <si>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</si>
  <si>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</si>
  <si>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</si>
  <si>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</si>
  <si>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</si>
  <si>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</si>
  <si>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</si>
  <si>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</si>
  <si>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</si>
  <si>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</si>
  <si>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</si>
  <si>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</si>
  <si>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</si>
  <si>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</si>
  <si>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</si>
  <si>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</si>
  <si>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</si>
  <si>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</si>
  <si>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</si>
  <si>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</si>
  <si>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</si>
  <si>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</si>
  <si>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</si>
  <si>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</si>
  <si>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</si>
  <si>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</si>
  <si>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</si>
  <si>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</si>
  <si>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</si>
  <si>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</si>
  <si>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</si>
  <si>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</si>
  <si>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</si>
  <si>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</si>
  <si>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</si>
  <si>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</si>
  <si>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</si>
  <si>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</si>
  <si>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</si>
  <si>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</si>
  <si>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</si>
  <si>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</si>
  <si>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</si>
  <si>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</si>
  <si>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</si>
  <si>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</si>
  <si>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</si>
  <si>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</si>
  <si>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</si>
  <si>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</si>
  <si>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</si>
  <si>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</si>
  <si>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</si>
  <si>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</si>
  <si>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</si>
  <si>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</si>
  <si>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</si>
  <si>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</si>
  <si>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</si>
  <si>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</si>
  <si>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</si>
  <si>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</si>
  <si>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</si>
  <si>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</si>
  <si>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</si>
  <si>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</si>
  <si>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</si>
  <si>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</si>
  <si>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</si>
  <si>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</si>
  <si>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</si>
  <si>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</si>
  <si>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</si>
  <si>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</si>
  <si>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</si>
  <si>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</si>
  <si>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</si>
  <si>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</si>
  <si>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</si>
  <si>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</si>
  <si>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</si>
  <si>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</si>
  <si>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</si>
  <si>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</si>
  <si>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</si>
  <si>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</si>
  <si>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</si>
  <si>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</si>
  <si>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</si>
  <si>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</si>
  <si>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</si>
  <si>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</si>
  <si>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</si>
  <si>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</si>
  <si>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</si>
  <si>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</si>
  <si>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</si>
  <si>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</si>
  <si>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</si>
  <si>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</si>
  <si>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</si>
  <si>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</si>
  <si>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</si>
  <si>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</si>
  <si>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</si>
  <si>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</si>
  <si>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</si>
  <si>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</si>
  <si>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</si>
  <si>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</si>
  <si>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</si>
  <si>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</si>
  <si>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</si>
  <si>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</si>
  <si>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</si>
  <si>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</si>
  <si>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</si>
  <si>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</si>
  <si>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</si>
  <si>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</si>
  <si>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</si>
  <si>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</si>
  <si>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</si>
  <si>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</si>
  <si>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</si>
  <si>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</si>
  <si>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</si>
  <si>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</si>
  <si>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</si>
  <si>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</si>
  <si>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</si>
  <si>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</si>
  <si>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</si>
  <si>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</si>
  <si>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</si>
  <si>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</si>
  <si>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</si>
  <si>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</si>
  <si>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</si>
  <si>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</si>
  <si>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</si>
  <si>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</si>
  <si>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</si>
  <si>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</si>
  <si>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</si>
  <si>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</si>
  <si>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</si>
  <si>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</si>
  <si>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</si>
  <si>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</si>
  <si>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</si>
  <si>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</si>
  <si>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</si>
  <si>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</si>
  <si>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</si>
  <si>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</si>
  <si>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</si>
  <si>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</si>
  <si>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</si>
  <si>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</si>
  <si>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</si>
  <si>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</si>
  <si>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</si>
  <si>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</si>
  <si>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</si>
  <si>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</si>
  <si>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</si>
  <si>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</si>
  <si>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</si>
  <si>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</si>
  <si>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</si>
  <si>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</si>
  <si>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</si>
  <si>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</si>
  <si>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</si>
  <si>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</si>
  <si>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</si>
  <si>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</si>
  <si>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</si>
  <si>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</si>
  <si>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</si>
  <si>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</si>
  <si>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</si>
  <si>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</si>
  <si>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</si>
  <si>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</si>
  <si>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</si>
  <si>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</si>
  <si>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</si>
  <si>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</si>
  <si>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</si>
  <si>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</si>
  <si>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</si>
  <si>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</si>
  <si>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</si>
  <si>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</si>
  <si>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</si>
  <si>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</si>
  <si>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</si>
  <si>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</si>
  <si>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</si>
  <si>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</si>
  <si>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</si>
  <si>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</si>
  <si>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</si>
  <si>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</si>
  <si>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</si>
  <si>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</si>
  <si>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</si>
  <si>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</si>
  <si>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</si>
  <si>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</si>
  <si>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</si>
  <si>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</si>
  <si>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</si>
  <si>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</si>
  <si>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</si>
  <si>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</si>
  <si>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</si>
  <si>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</si>
  <si>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</si>
  <si>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</si>
  <si>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</si>
  <si>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</si>
  <si>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</si>
  <si>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</si>
  <si>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</si>
  <si>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</si>
  <si>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</si>
  <si>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</si>
  <si>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</si>
  <si>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</si>
  <si>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</si>
  <si>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</si>
  <si>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</si>
  <si>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</si>
  <si>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</si>
  <si>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</si>
  <si>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</si>
  <si>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</si>
  <si>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</si>
  <si>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</si>
  <si>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</si>
  <si>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</si>
  <si>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</si>
  <si>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</si>
  <si>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</si>
  <si>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</si>
  <si>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</si>
  <si>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</si>
  <si>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</si>
  <si>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</si>
  <si>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</si>
  <si>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</si>
  <si>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</si>
  <si>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</si>
  <si>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</si>
  <si>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</si>
  <si>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</si>
  <si>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</si>
  <si>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</si>
  <si>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</si>
  <si>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</si>
  <si>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</si>
  <si>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</si>
  <si>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</si>
  <si>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</si>
  <si>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</si>
  <si>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</si>
  <si>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</si>
  <si>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</si>
  <si>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</si>
  <si>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</si>
  <si>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</si>
  <si>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</si>
  <si>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</si>
  <si>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</si>
  <si>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</si>
  <si>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</si>
  <si>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</si>
  <si>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</si>
  <si>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</si>
  <si>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</si>
  <si>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</si>
  <si>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</si>
  <si>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</si>
  <si>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</si>
  <si>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</si>
  <si>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</si>
  <si>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</si>
  <si>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</si>
  <si>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</si>
  <si>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</si>
  <si>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</si>
  <si>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</si>
  <si>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</si>
  <si>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</si>
  <si>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</si>
  <si>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</si>
  <si>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</si>
  <si>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</si>
  <si>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</si>
  <si>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</si>
  <si>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</si>
  <si>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</si>
  <si>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</si>
  <si>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</si>
  <si>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</si>
  <si>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</si>
  <si>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</si>
  <si>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</si>
  <si>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</si>
  <si>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</si>
  <si>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</si>
  <si>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</si>
  <si>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</si>
  <si>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</si>
  <si>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</si>
  <si>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</si>
  <si>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</si>
  <si>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</si>
  <si>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</si>
  <si>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</si>
  <si>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</si>
  <si>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</si>
  <si>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</si>
  <si>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</si>
  <si>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</si>
  <si>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</si>
  <si>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</si>
  <si>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</si>
  <si>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</si>
  <si>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</si>
  <si>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</si>
  <si>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</si>
  <si>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</si>
  <si>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</si>
  <si>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</si>
  <si>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</si>
  <si>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</si>
  <si>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</si>
  <si>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</si>
  <si>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</si>
  <si>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</si>
  <si>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</si>
  <si>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</si>
  <si>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</si>
  <si>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</si>
  <si>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</si>
  <si>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</si>
  <si>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</si>
  <si>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</si>
  <si>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</si>
  <si>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</si>
  <si>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</si>
  <si>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</si>
  <si>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</si>
  <si>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</si>
  <si>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</si>
  <si>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</si>
  <si>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</si>
  <si>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</si>
  <si>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</si>
  <si>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</si>
  <si>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</si>
  <si>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</si>
  <si>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</si>
  <si>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</si>
  <si>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</si>
  <si>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</si>
  <si>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</si>
  <si>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</si>
  <si>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</si>
  <si>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</si>
  <si>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</si>
  <si>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</si>
  <si>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</si>
  <si>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</si>
  <si>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</si>
  <si>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</si>
  <si>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</si>
  <si>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</si>
  <si>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</si>
  <si>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</si>
  <si>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</si>
  <si>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</si>
  <si>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</si>
  <si>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</si>
  <si>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</si>
  <si>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</si>
  <si>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</si>
  <si>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</si>
  <si>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</si>
  <si>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</si>
  <si>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</si>
  <si>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</si>
  <si>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</si>
  <si>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</si>
  <si>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</si>
  <si>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</si>
  <si>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</si>
  <si>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</si>
  <si>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</si>
  <si>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</si>
  <si>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</si>
  <si>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</si>
  <si>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</si>
  <si>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</si>
  <si>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</si>
  <si>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</si>
  <si>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</si>
  <si>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</si>
  <si>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</si>
  <si>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</si>
  <si>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</si>
  <si>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</si>
  <si>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</si>
  <si>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</si>
  <si>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</si>
  <si>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</si>
  <si>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</si>
  <si>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</si>
  <si>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</si>
  <si>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</si>
  <si>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</si>
  <si>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</si>
  <si>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</si>
  <si>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</si>
  <si>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</si>
  <si>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</si>
  <si>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</si>
  <si>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</si>
  <si>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</si>
  <si>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</si>
  <si>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</si>
  <si>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</si>
  <si>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</si>
  <si>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</si>
  <si>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</si>
  <si>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</si>
  <si>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</si>
  <si>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</si>
  <si>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</si>
  <si>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</si>
  <si>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</si>
  <si>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</si>
  <si>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</si>
  <si>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</si>
  <si>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</si>
  <si>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</si>
  <si>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</si>
  <si>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</si>
  <si>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</si>
  <si>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</si>
  <si>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</si>
  <si>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</si>
  <si>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</si>
  <si>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</si>
  <si>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</si>
  <si>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</si>
  <si>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</si>
  <si>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</si>
  <si>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</si>
  <si>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</si>
  <si>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</si>
  <si>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</si>
  <si>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</si>
  <si>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</si>
  <si>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</si>
  <si>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</si>
  <si>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</si>
  <si>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</si>
  <si>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</si>
  <si>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</si>
  <si>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</si>
  <si>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</si>
  <si>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</si>
  <si>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</si>
  <si>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</si>
  <si>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</si>
  <si>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</si>
  <si>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</si>
  <si>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</si>
  <si>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</si>
  <si>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</si>
  <si>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</si>
  <si>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</si>
  <si>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</si>
  <si>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</si>
  <si>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</si>
  <si>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</si>
  <si>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</si>
  <si>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</si>
  <si>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</si>
  <si>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</si>
  <si>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</si>
  <si>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</si>
  <si>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</si>
  <si>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</si>
  <si>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</si>
  <si>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</si>
  <si>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</si>
  <si>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</si>
  <si>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</si>
  <si>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</si>
  <si>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</si>
  <si>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</si>
  <si>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</si>
  <si>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</si>
  <si>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</si>
  <si>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</si>
  <si>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</si>
  <si>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</si>
  <si>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</si>
  <si>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</si>
  <si>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</si>
  <si>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</si>
  <si>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</si>
  <si>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</si>
  <si>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</si>
  <si>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</si>
  <si>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</si>
  <si>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</si>
  <si>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</si>
  <si>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</si>
  <si>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</si>
  <si>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</si>
  <si>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</si>
  <si>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</si>
  <si>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</si>
  <si>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</si>
  <si>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</si>
  <si>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</si>
  <si>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</si>
  <si>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</si>
  <si>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</si>
  <si>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</si>
  <si>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</si>
  <si>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</si>
  <si>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</si>
  <si>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</si>
  <si>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</si>
  <si>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</si>
  <si>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</si>
  <si>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</si>
  <si>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</si>
  <si>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</si>
  <si>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</si>
  <si>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</si>
  <si>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</si>
  <si>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</si>
  <si>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</si>
  <si>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</si>
  <si>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</si>
  <si>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</si>
  <si>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</si>
  <si>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</si>
  <si>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</si>
  <si>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</si>
  <si>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</si>
  <si>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</si>
  <si>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</si>
  <si>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</si>
  <si>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</si>
  <si>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</si>
  <si>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</si>
  <si>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</si>
  <si>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</si>
  <si>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</si>
  <si>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</si>
  <si>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</si>
  <si>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</si>
  <si>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</si>
  <si>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</si>
  <si>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</si>
  <si>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</si>
  <si>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</si>
  <si>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</si>
  <si>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</si>
  <si>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</si>
  <si>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</si>
  <si>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</si>
  <si>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</si>
  <si>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</si>
  <si>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</si>
  <si>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</si>
  <si>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</si>
  <si>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</si>
  <si>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</si>
  <si>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</si>
  <si>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</si>
  <si>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</si>
  <si>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</si>
  <si>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</si>
  <si>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</si>
  <si>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</si>
  <si>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</si>
  <si>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</si>
  <si>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</si>
  <si>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</si>
  <si>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</si>
  <si>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</si>
  <si>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</si>
  <si>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</si>
  <si>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</si>
  <si>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</si>
  <si>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</si>
  <si>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</si>
  <si>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</si>
  <si>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</si>
  <si>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</si>
  <si>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</si>
  <si>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</si>
  <si>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</si>
  <si>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</si>
  <si>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</si>
  <si>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</si>
  <si>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</si>
  <si>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</si>
  <si>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</si>
  <si>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</si>
  <si>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</si>
  <si>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</si>
  <si>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</si>
  <si>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</si>
  <si>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</si>
  <si>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</si>
  <si>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</si>
  <si>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</si>
  <si>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</si>
  <si>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</si>
  <si>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</si>
  <si>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</si>
  <si>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</si>
  <si>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</si>
  <si>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</si>
  <si>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</si>
  <si>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</si>
  <si>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</si>
  <si>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</si>
  <si>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</si>
  <si>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</si>
  <si>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</si>
  <si>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</si>
  <si>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</si>
  <si>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</si>
  <si>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</si>
  <si>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</si>
  <si>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</si>
  <si>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</si>
  <si>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</si>
  <si>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</si>
  <si>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</si>
  <si>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</si>
  <si>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</si>
  <si>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</si>
  <si>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</si>
  <si>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</si>
  <si>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</si>
  <si>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</si>
  <si>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</si>
  <si>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</si>
  <si>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</si>
  <si>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</si>
  <si>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</si>
  <si>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</si>
  <si>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</si>
  <si>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</si>
  <si>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</si>
  <si>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</si>
  <si>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</si>
  <si>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</si>
  <si>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</si>
  <si>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</si>
  <si>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</si>
  <si>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</si>
  <si>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</si>
  <si>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</si>
  <si>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</si>
  <si>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</si>
  <si>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</si>
  <si>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</si>
  <si>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</si>
  <si>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</si>
  <si>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</si>
  <si>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</si>
  <si>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</si>
  <si>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</si>
  <si>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</si>
  <si>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</si>
  <si>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</si>
  <si>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</si>
  <si>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</si>
  <si>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</si>
  <si>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</si>
  <si>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</si>
  <si>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</si>
  <si>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</si>
  <si>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</si>
  <si>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</si>
  <si>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</si>
  <si>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</si>
  <si>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</si>
  <si>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</si>
  <si>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</si>
  <si>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</si>
  <si>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</si>
  <si>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</si>
  <si>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</si>
  <si>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</si>
  <si>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</si>
  <si>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</si>
  <si>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</si>
  <si>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</si>
  <si>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</si>
  <si>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</si>
  <si>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</si>
  <si>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</si>
  <si>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</si>
  <si>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</si>
  <si>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</si>
  <si>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</si>
  <si>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</si>
  <si>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</si>
  <si>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</si>
  <si>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</si>
  <si>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</si>
  <si>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</si>
  <si>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</si>
  <si>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</si>
  <si>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</si>
  <si>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</si>
  <si>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</si>
  <si>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</si>
  <si>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</si>
  <si>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</si>
  <si>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</si>
  <si>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</si>
  <si>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</si>
  <si>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</si>
  <si>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</si>
  <si>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</si>
  <si>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</si>
  <si>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</si>
  <si>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</si>
  <si>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</si>
  <si>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</si>
  <si>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</si>
  <si>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</si>
  <si>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</si>
  <si>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</si>
  <si>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</si>
  <si>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</si>
  <si>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</si>
  <si>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</si>
  <si>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</si>
  <si>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</si>
  <si>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</si>
  <si>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</si>
  <si>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</si>
  <si>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</si>
  <si>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</si>
  <si>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</si>
  <si>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</si>
  <si>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</si>
  <si>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</si>
  <si>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</si>
  <si>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</si>
  <si>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</si>
  <si>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</si>
  <si>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</si>
  <si>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</si>
  <si>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</si>
  <si>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</si>
  <si>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</si>
  <si>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</si>
  <si>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</si>
  <si>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</si>
  <si>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</si>
  <si>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</si>
  <si>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</si>
  <si>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</si>
  <si>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</si>
  <si>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</si>
  <si>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</si>
  <si>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</si>
  <si>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</si>
  <si>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</si>
  <si>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</si>
  <si>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</si>
  <si>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</si>
  <si>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</si>
  <si>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</si>
  <si>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</si>
  <si>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</si>
  <si>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</si>
  <si>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</si>
  <si>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</si>
  <si>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</si>
  <si>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</si>
  <si>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</si>
  <si>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</si>
  <si>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</si>
  <si>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</si>
  <si>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</si>
  <si>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</si>
  <si>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</si>
  <si>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</si>
  <si>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</si>
  <si>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</si>
  <si>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</si>
  <si>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</si>
  <si>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</si>
  <si>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</si>
  <si>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</si>
  <si>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</si>
  <si>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</si>
  <si>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</si>
  <si>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</si>
  <si>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</si>
  <si>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</si>
  <si>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</si>
  <si>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</si>
  <si>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</si>
  <si>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</si>
  <si>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</si>
  <si>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</si>
  <si>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</si>
  <si>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</si>
  <si>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</si>
  <si>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</si>
  <si>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</si>
  <si>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</si>
  <si>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</si>
  <si>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</si>
  <si>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</si>
  <si>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</si>
  <si>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</si>
  <si>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</si>
  <si>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</si>
  <si>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</si>
  <si>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</si>
  <si>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</si>
  <si>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</si>
  <si>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</si>
  <si>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</si>
  <si>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</si>
  <si>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</si>
  <si>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</si>
  <si>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</si>
  <si>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</si>
  <si>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</si>
  <si>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</si>
  <si>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</si>
  <si>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</si>
  <si>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</si>
  <si>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</si>
  <si>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</si>
  <si>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</si>
  <si>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</si>
  <si>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</si>
  <si>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</si>
  <si>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</si>
  <si>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</si>
  <si>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</si>
  <si>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</si>
  <si>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</si>
  <si>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</si>
  <si>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</si>
  <si>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</si>
  <si>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</si>
  <si>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</si>
  <si>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</si>
  <si>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</si>
  <si>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</si>
  <si>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</si>
  <si>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</si>
  <si>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</si>
  <si>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</si>
  <si>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</si>
  <si>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</si>
  <si>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</si>
  <si>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</si>
  <si>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</si>
  <si>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</si>
  <si>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</si>
  <si>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</si>
  <si>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</si>
  <si>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</si>
  <si>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</si>
  <si>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</si>
  <si>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</si>
  <si>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</si>
  <si>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</si>
  <si>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</si>
  <si>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</si>
  <si>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</si>
  <si>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</si>
  <si>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</si>
  <si>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</si>
  <si>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</si>
  <si>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</si>
  <si>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</si>
  <si>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</si>
  <si>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</si>
  <si>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</si>
  <si>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</si>
  <si>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</si>
  <si>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</si>
  <si>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</si>
  <si>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</si>
  <si>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</si>
  <si>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</si>
  <si>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</si>
  <si>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</si>
  <si>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</si>
  <si>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</si>
  <si>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</si>
  <si>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</si>
  <si>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</si>
  <si>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</si>
  <si>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</si>
  <si>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</si>
  <si>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</si>
  <si>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</si>
  <si>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</si>
  <si>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</si>
  <si>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</si>
  <si>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</si>
  <si>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</si>
  <si>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</si>
  <si>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</si>
  <si>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</si>
  <si>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</si>
  <si>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</si>
  <si>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</si>
  <si>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</si>
  <si>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</si>
  <si>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</si>
  <si>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</si>
  <si>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</si>
  <si>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</si>
  <si>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</si>
  <si>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</si>
  <si>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</si>
  <si>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</si>
  <si>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</si>
  <si>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</si>
  <si>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</si>
  <si>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</si>
  <si>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</si>
  <si>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</si>
  <si>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</si>
  <si>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</si>
  <si>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</si>
  <si>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</si>
  <si>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</si>
  <si>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</si>
  <si>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</si>
  <si>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</si>
  <si>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</si>
  <si>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</si>
  <si>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</si>
  <si>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</si>
  <si>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</si>
  <si>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</si>
  <si>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</si>
  <si>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</si>
  <si>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</si>
  <si>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</si>
  <si>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</si>
  <si>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</si>
  <si>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</si>
  <si>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</si>
  <si>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</si>
  <si>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</si>
  <si>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</si>
  <si>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</si>
  <si>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</si>
  <si>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</si>
  <si>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</si>
  <si>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</si>
  <si>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</si>
  <si>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</si>
  <si>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</si>
  <si>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</si>
  <si>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</si>
  <si>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</si>
  <si>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</si>
  <si>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</si>
  <si>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</si>
  <si>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</si>
  <si>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</si>
  <si>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</si>
  <si>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</si>
  <si>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</si>
  <si>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</si>
  <si>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</si>
  <si>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</si>
  <si>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</si>
  <si>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</si>
  <si>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</si>
  <si>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</si>
  <si>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</si>
  <si>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</si>
  <si>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</si>
  <si>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</si>
  <si>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</si>
  <si>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</si>
  <si>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</si>
  <si>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</si>
  <si>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</si>
  <si>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</si>
  <si>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</si>
  <si>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</si>
  <si>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</si>
  <si>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</si>
  <si>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</si>
  <si>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</si>
  <si>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</si>
  <si>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</si>
  <si>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</si>
  <si>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</si>
  <si>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</si>
  <si>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</si>
  <si>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</si>
  <si>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</si>
  <si>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</si>
  <si>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</si>
  <si>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</si>
  <si>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</si>
  <si>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</si>
  <si>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</si>
  <si>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</si>
  <si>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</si>
  <si>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</si>
  <si>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</si>
  <si>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</si>
  <si>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</si>
  <si>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</si>
  <si>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</si>
  <si>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</si>
  <si>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</si>
  <si>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</si>
  <si>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</si>
  <si>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</si>
  <si>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</si>
  <si>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</si>
  <si>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</si>
  <si>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</si>
  <si>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</si>
  <si>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</si>
  <si>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</si>
  <si>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</si>
  <si>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</si>
  <si>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</si>
  <si>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</si>
  <si>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</si>
  <si>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</si>
  <si>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</si>
  <si>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</si>
  <si>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</si>
  <si>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</si>
  <si>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</si>
  <si>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</si>
  <si>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</si>
  <si>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</si>
  <si>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</si>
  <si>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</si>
  <si>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</si>
  <si>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</si>
  <si>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</si>
  <si>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</si>
  <si>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</si>
  <si>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</si>
  <si>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</si>
  <si>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</si>
  <si>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</si>
  <si>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</si>
  <si>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</si>
  <si>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</si>
  <si>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</si>
  <si>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</si>
  <si>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</si>
  <si>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</si>
  <si>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</si>
  <si>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</si>
  <si>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</si>
  <si>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</si>
  <si>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</si>
  <si>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</si>
  <si>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</si>
  <si>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</si>
  <si>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</si>
  <si>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</si>
  <si>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</si>
  <si>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</si>
  <si>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</si>
  <si>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</si>
  <si>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</si>
  <si>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</si>
  <si>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</si>
  <si>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</si>
  <si>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</si>
  <si>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</si>
  <si>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</si>
  <si>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</si>
  <si>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</si>
  <si>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</si>
  <si>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</si>
  <si>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</si>
  <si>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</si>
  <si>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</si>
  <si>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</si>
  <si>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</si>
  <si>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</si>
  <si>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</si>
  <si>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</si>
  <si>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</si>
  <si>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</si>
  <si>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</si>
  <si>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</si>
  <si>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</si>
  <si>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</si>
  <si>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</si>
  <si>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</si>
  <si>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</si>
  <si>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</si>
  <si>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</si>
  <si>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</si>
  <si>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</si>
  <si>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</si>
  <si>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</si>
  <si>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</si>
  <si>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</si>
  <si>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</si>
  <si>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</si>
  <si>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</si>
  <si>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</si>
  <si>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</si>
  <si>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</si>
  <si>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</si>
  <si>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</si>
  <si>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</si>
  <si>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</si>
  <si>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</si>
  <si>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</si>
  <si>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</si>
  <si>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</si>
  <si>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</si>
  <si>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</si>
  <si>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</si>
  <si>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</si>
  <si>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</si>
  <si>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</si>
  <si>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</si>
  <si>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</si>
  <si>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</si>
  <si>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</si>
  <si>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</si>
  <si>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</si>
  <si>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</si>
  <si>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</si>
  <si>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</si>
  <si>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</si>
  <si>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</si>
  <si>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</si>
  <si>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</si>
  <si>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</si>
  <si>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</si>
  <si>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</si>
  <si>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</si>
  <si>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</si>
  <si>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</si>
  <si>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</si>
  <si>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</si>
  <si>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</si>
  <si>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</si>
  <si>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</si>
  <si>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</si>
  <si>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</si>
  <si>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</si>
  <si>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</si>
  <si>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</si>
  <si>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</si>
  <si>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</si>
  <si>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</si>
  <si>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</si>
  <si>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</si>
  <si>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</si>
  <si>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</si>
  <si>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</si>
  <si>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</si>
  <si>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</si>
  <si>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</si>
  <si>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</si>
  <si>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</si>
  <si>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</si>
  <si>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</si>
  <si>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</si>
  <si>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</si>
  <si>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</si>
  <si>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</si>
  <si>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</si>
  <si>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</si>
  <si>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</si>
  <si>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</si>
  <si>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</si>
  <si>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</si>
  <si>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</si>
  <si>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</si>
  <si>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</si>
  <si>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</si>
  <si>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</si>
  <si>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</si>
  <si>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</si>
  <si>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</si>
  <si>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</si>
  <si>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</si>
  <si>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</si>
  <si>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</si>
  <si>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</si>
  <si>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</si>
  <si>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</si>
  <si>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</si>
  <si>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</si>
  <si>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</si>
  <si>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</si>
  <si>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</si>
  <si>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</si>
  <si>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</si>
  <si>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</si>
  <si>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</si>
  <si>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</si>
  <si>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</si>
  <si>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</si>
  <si>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</si>
  <si>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</si>
  <si>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</si>
  <si>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</si>
  <si>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</si>
  <si>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</si>
  <si>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</si>
  <si>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</si>
  <si>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</si>
  <si>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</si>
  <si>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</si>
  <si>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</si>
  <si>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</si>
  <si>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</si>
  <si>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</si>
  <si>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</si>
  <si>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</si>
  <si>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</si>
  <si>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</si>
  <si>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</si>
  <si>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</si>
  <si>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</si>
  <si>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</si>
  <si>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</si>
  <si>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</si>
  <si>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</si>
  <si>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</si>
  <si>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</si>
  <si>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</si>
  <si>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</si>
  <si>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</si>
  <si>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</si>
  <si>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</si>
  <si>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</si>
  <si>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</si>
  <si>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</si>
  <si>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</si>
  <si>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</si>
  <si>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</si>
  <si>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</si>
  <si>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</si>
  <si>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</si>
  <si>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</si>
  <si>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</si>
  <si>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</si>
  <si>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</si>
  <si>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</si>
  <si>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</si>
  <si>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</si>
  <si>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</si>
  <si>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</si>
  <si>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</si>
  <si>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</si>
  <si>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</si>
  <si>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</si>
  <si>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</si>
  <si>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</si>
  <si>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</si>
  <si>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</si>
  <si>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</si>
  <si>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</si>
  <si>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</si>
  <si>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</si>
  <si>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</si>
  <si>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</si>
  <si>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</si>
  <si>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</si>
  <si>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</si>
  <si>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</si>
  <si>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</si>
  <si>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</si>
  <si>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</si>
  <si>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</si>
  <si>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</si>
  <si>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</si>
  <si>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</si>
  <si>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</si>
  <si>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</si>
  <si>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</si>
  <si>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</si>
  <si>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</si>
  <si>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</si>
  <si>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</si>
  <si>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</si>
  <si>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</si>
  <si>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</si>
  <si>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</si>
  <si>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</si>
  <si>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</si>
  <si>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</si>
  <si>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</si>
  <si>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</si>
  <si>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</si>
  <si>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</si>
  <si>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</si>
  <si>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</si>
  <si>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</si>
  <si>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</si>
  <si>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</si>
  <si>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</si>
  <si>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</si>
  <si>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</si>
  <si>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</si>
  <si>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</si>
  <si>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</si>
  <si>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</si>
  <si>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</si>
  <si>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</si>
  <si>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</si>
  <si>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</si>
  <si>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</si>
  <si>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</si>
  <si>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</si>
  <si>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</si>
  <si>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</si>
  <si>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</si>
  <si>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</si>
  <si>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</si>
  <si>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</si>
  <si>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</si>
  <si>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</si>
  <si>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</si>
  <si>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</si>
  <si>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</si>
  <si>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</si>
  <si>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</si>
  <si>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</si>
  <si>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</si>
  <si>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</si>
  <si>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</si>
  <si>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</si>
  <si>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</si>
  <si>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</si>
  <si>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</si>
  <si>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</si>
  <si>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</si>
  <si>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</si>
  <si>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</si>
  <si>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</si>
  <si>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</si>
  <si>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</si>
  <si>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</si>
  <si>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</si>
  <si>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</si>
  <si>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</si>
  <si>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</si>
  <si>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</si>
  <si>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</si>
  <si>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</si>
  <si>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</si>
  <si>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</si>
  <si>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</si>
  <si>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</si>
  <si>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</si>
  <si>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</si>
  <si>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</si>
  <si>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</si>
  <si>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</si>
  <si>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</si>
  <si>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</si>
  <si>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</si>
  <si>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</si>
  <si>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</si>
  <si>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</si>
  <si>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</si>
  <si>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</si>
  <si>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</si>
  <si>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</si>
  <si>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</si>
  <si>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</si>
  <si>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</si>
  <si>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</si>
  <si>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</si>
  <si>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</si>
  <si>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</si>
  <si>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</si>
  <si>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</si>
  <si>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</si>
  <si>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</si>
  <si>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</si>
  <si>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</si>
  <si>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</si>
  <si>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</si>
  <si>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</si>
  <si>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</si>
  <si>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</si>
  <si>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</si>
  <si>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</si>
  <si>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</si>
  <si>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</si>
  <si>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</si>
  <si>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</si>
  <si>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</si>
  <si>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</si>
  <si>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</si>
  <si>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</si>
  <si>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</si>
  <si>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</si>
  <si>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</si>
  <si>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</si>
  <si>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</si>
  <si>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</si>
  <si>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</si>
  <si>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</si>
  <si>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</si>
  <si>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</si>
  <si>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</si>
  <si>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</si>
  <si>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</si>
  <si>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</si>
  <si>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</si>
  <si>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</si>
  <si>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</si>
  <si>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</si>
  <si>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</si>
  <si>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</si>
  <si>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</si>
  <si>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</si>
  <si>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</si>
  <si>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</si>
  <si>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</si>
  <si>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</si>
  <si>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</si>
  <si>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</si>
  <si>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</si>
  <si>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</si>
  <si>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</si>
  <si>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</si>
  <si>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</si>
  <si>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</si>
  <si>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</si>
  <si>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</si>
  <si>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</si>
  <si>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</si>
  <si>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</si>
  <si>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</si>
  <si>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</si>
  <si>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</si>
  <si>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</si>
  <si>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</si>
  <si>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</si>
  <si>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</si>
  <si>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</si>
  <si>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</si>
  <si>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</si>
  <si>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</si>
  <si>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</si>
  <si>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</si>
  <si>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</si>
  <si>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</si>
  <si>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</si>
  <si>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</si>
  <si>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</si>
  <si>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</si>
  <si>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</si>
  <si>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</si>
  <si>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</si>
  <si>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</si>
  <si>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</si>
  <si>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</si>
  <si>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</si>
  <si>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</si>
  <si>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</si>
  <si>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</si>
  <si>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</si>
  <si>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</si>
  <si>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</si>
  <si>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</si>
  <si>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</si>
  <si>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</si>
  <si>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</si>
  <si>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</si>
  <si>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</si>
  <si>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</si>
  <si>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</si>
  <si>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</si>
  <si>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</si>
  <si>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</si>
  <si>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</si>
  <si>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</si>
  <si>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</si>
  <si>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</si>
  <si>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</si>
  <si>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</si>
  <si>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</si>
  <si>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</si>
  <si>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</si>
  <si>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</si>
  <si>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</si>
  <si>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</si>
  <si>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</si>
  <si>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</si>
  <si>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</si>
  <si>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</si>
  <si>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</si>
  <si>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</si>
  <si>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</si>
  <si>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</si>
  <si>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</si>
  <si>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</si>
  <si>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</si>
  <si>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</si>
  <si>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</si>
  <si>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</si>
  <si>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</si>
  <si>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</si>
  <si>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</si>
  <si>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</si>
  <si>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</si>
  <si>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</si>
  <si>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</si>
  <si>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</si>
  <si>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</si>
  <si>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</si>
  <si>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</si>
  <si>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</si>
  <si>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</si>
  <si>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</si>
  <si>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</si>
  <si>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</si>
  <si>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</si>
  <si>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</si>
  <si>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</si>
  <si>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</si>
  <si>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</si>
  <si>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</si>
  <si>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</si>
  <si>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</si>
  <si>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</si>
  <si>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</si>
  <si>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</si>
  <si>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</si>
  <si>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</si>
  <si>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</si>
  <si>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</si>
  <si>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</si>
  <si>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</si>
  <si>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</si>
  <si>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</si>
  <si>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</si>
  <si>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</si>
  <si>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</si>
  <si>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</si>
  <si>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</si>
  <si>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</si>
  <si>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</si>
  <si>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</si>
  <si>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</si>
  <si>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</si>
  <si>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</si>
  <si>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</si>
  <si>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</si>
  <si>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</si>
  <si>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</si>
  <si>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</si>
  <si>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</si>
  <si>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</si>
  <si>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</si>
  <si>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</si>
  <si>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</si>
  <si>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</si>
  <si>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</si>
  <si>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</si>
  <si>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</si>
  <si>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</si>
  <si>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</si>
  <si>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</si>
  <si>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</si>
  <si>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</si>
  <si>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</si>
  <si>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</si>
  <si>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</si>
  <si>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</si>
  <si>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</si>
  <si>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</si>
  <si>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</si>
  <si>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</si>
  <si>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</si>
  <si>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</si>
  <si>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</si>
  <si>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</si>
  <si>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</si>
  <si>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</si>
  <si>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</si>
  <si>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</si>
  <si>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</si>
  <si>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</si>
  <si>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</si>
  <si>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</si>
  <si>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</si>
  <si>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</si>
  <si>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</si>
  <si>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</si>
  <si>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</si>
  <si>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</si>
  <si>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</si>
  <si>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</si>
  <si>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</si>
  <si>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</si>
  <si>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</si>
  <si>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</si>
  <si>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</si>
  <si>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</si>
  <si>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</si>
  <si>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</si>
  <si>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</si>
  <si>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</si>
  <si>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</si>
  <si>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</si>
  <si>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</si>
  <si>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</si>
  <si>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</si>
  <si>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</si>
  <si>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</si>
  <si>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</si>
  <si>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</si>
  <si>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</si>
  <si>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</si>
  <si>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</si>
  <si>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</si>
  <si>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</si>
  <si>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</si>
  <si>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</si>
  <si>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</si>
  <si>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</si>
  <si>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</si>
  <si>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</si>
  <si>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</si>
  <si>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</si>
  <si>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</si>
  <si>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</si>
  <si>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</si>
  <si>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</si>
  <si>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</si>
  <si>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</si>
  <si>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</si>
  <si>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</si>
  <si>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</si>
  <si>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</si>
  <si>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</si>
  <si>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</si>
  <si>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</si>
  <si>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</si>
  <si>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</si>
  <si>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</si>
  <si>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</si>
  <si>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</si>
  <si>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</si>
  <si>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</si>
  <si>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</si>
  <si>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</si>
  <si>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</si>
  <si>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</si>
  <si>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</si>
  <si>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</si>
  <si>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</si>
  <si>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</si>
  <si>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</si>
  <si>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</si>
  <si>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</si>
  <si>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</si>
  <si>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</si>
  <si>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</si>
  <si>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</si>
  <si>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</si>
  <si>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</si>
  <si>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</si>
  <si>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</si>
  <si>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</si>
  <si>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</si>
  <si>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</si>
  <si>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</si>
  <si>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</si>
  <si>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</si>
  <si>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</si>
  <si>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</si>
  <si>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</si>
  <si>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</si>
  <si>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</si>
  <si>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</si>
  <si>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</si>
  <si>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</si>
  <si>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</si>
  <si>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</si>
  <si>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</si>
  <si>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</si>
  <si>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</si>
  <si>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</si>
  <si>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</si>
  <si>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</si>
  <si>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</si>
  <si>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</si>
  <si>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</si>
  <si>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</si>
  <si>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</si>
  <si>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</si>
  <si>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</si>
  <si>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</si>
  <si>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</si>
  <si>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</si>
  <si>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</si>
  <si>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</si>
  <si>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</si>
  <si>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</si>
  <si>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</si>
  <si>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</si>
  <si>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</si>
  <si>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</si>
  <si>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</si>
  <si>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</si>
  <si>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</si>
  <si>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</si>
  <si>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</si>
  <si>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</si>
  <si>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</si>
  <si>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</si>
  <si>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</si>
  <si>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</si>
  <si>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</si>
  <si>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</si>
  <si>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</si>
  <si>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</si>
  <si>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</si>
  <si>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</si>
  <si>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</si>
  <si>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</si>
  <si>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</si>
  <si>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</si>
  <si>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</si>
  <si>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</si>
  <si>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</si>
  <si>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</si>
  <si>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</si>
  <si>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</si>
  <si>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</si>
  <si>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</si>
  <si>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</si>
  <si>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</si>
  <si>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</si>
  <si>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</si>
  <si>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</si>
  <si>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</si>
  <si>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</si>
  <si>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</si>
  <si>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</si>
  <si>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</si>
  <si>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</si>
  <si>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</si>
  <si>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</si>
  <si>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</si>
  <si>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</si>
  <si>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</si>
  <si>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</si>
  <si>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</si>
  <si>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</si>
  <si>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</si>
  <si>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</si>
  <si>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</si>
  <si>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</si>
  <si>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</si>
  <si>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</si>
  <si>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</si>
  <si>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</si>
  <si>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</si>
  <si>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</si>
  <si>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</si>
  <si>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</si>
  <si>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</si>
  <si>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</si>
  <si>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</si>
  <si>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</si>
  <si>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</si>
  <si>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</si>
  <si>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</si>
  <si>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</si>
  <si>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</si>
  <si>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</si>
  <si>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</si>
  <si>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</si>
  <si>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</si>
  <si>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</si>
  <si>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</si>
  <si>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</si>
  <si>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</si>
  <si>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</si>
  <si>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</si>
  <si>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</si>
  <si>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</si>
  <si>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</si>
  <si>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</si>
  <si>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</si>
  <si>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</si>
  <si>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</si>
  <si>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</si>
  <si>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</si>
  <si>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</si>
  <si>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</si>
  <si>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</si>
  <si>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</si>
  <si>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</si>
  <si>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</si>
  <si>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</si>
  <si>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</si>
  <si>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</si>
  <si>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</si>
  <si>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</si>
  <si>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</si>
  <si>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</si>
  <si>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</si>
  <si>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</si>
  <si>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</si>
  <si>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</si>
  <si>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</si>
  <si>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</si>
  <si>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</si>
  <si>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</si>
  <si>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</si>
  <si>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</si>
  <si>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</si>
  <si>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</si>
  <si>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</si>
  <si>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</si>
  <si>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</si>
  <si>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</si>
  <si>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</si>
  <si>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</si>
  <si>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</si>
  <si>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</si>
  <si>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</si>
  <si>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</si>
  <si>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</si>
  <si>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</si>
  <si>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</si>
  <si>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</si>
  <si>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</si>
  <si>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</si>
  <si>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</si>
  <si>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</si>
  <si>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</si>
  <si>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</si>
  <si>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</si>
  <si>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</si>
  <si>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</si>
  <si>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</si>
  <si>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</si>
  <si>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</si>
  <si>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</si>
  <si>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</si>
  <si>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</si>
  <si>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</si>
  <si>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</si>
  <si>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</si>
  <si>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</si>
  <si>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</si>
  <si>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</si>
  <si>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</si>
  <si>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</si>
  <si>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</si>
  <si>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</si>
  <si>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</si>
  <si>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</si>
  <si>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</si>
  <si>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</si>
  <si>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</si>
  <si>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</si>
  <si>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</si>
  <si>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</si>
  <si>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</si>
  <si>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</si>
  <si>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</si>
  <si>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</si>
  <si>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</si>
  <si>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</si>
  <si>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</si>
  <si>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</si>
  <si>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</si>
  <si>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</si>
  <si>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</si>
  <si>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</si>
  <si>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</si>
  <si>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</si>
  <si>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</si>
  <si>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</si>
  <si>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</si>
  <si>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</si>
  <si>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</si>
  <si>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</si>
  <si>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</si>
  <si>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</si>
  <si>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</si>
  <si>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</si>
  <si>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</si>
  <si>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</si>
  <si>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</si>
  <si>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</si>
  <si>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</si>
  <si>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</si>
  <si>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</si>
  <si>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</si>
  <si>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</si>
  <si>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</si>
  <si>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</si>
  <si>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</si>
  <si>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</si>
  <si>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</si>
  <si>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</si>
  <si>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</si>
  <si>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</si>
  <si>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</si>
  <si>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</si>
  <si>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</si>
  <si>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</si>
  <si>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</si>
  <si>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</si>
  <si>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</si>
  <si>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</si>
  <si>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</si>
  <si>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</si>
  <si>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</si>
  <si>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</si>
  <si>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</si>
  <si>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</si>
  <si>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</si>
  <si>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</si>
  <si>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</si>
  <si>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</si>
  <si>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</si>
  <si>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</si>
  <si>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</si>
  <si>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</si>
  <si>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</si>
  <si>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</si>
  <si>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</si>
  <si>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</si>
  <si>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</si>
  <si>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</si>
  <si>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</si>
  <si>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</si>
  <si>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</si>
  <si>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</si>
  <si>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</si>
  <si>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</si>
  <si>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</si>
  <si>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</si>
  <si>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</si>
  <si>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</si>
  <si>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</si>
  <si>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</si>
  <si>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</si>
  <si>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</si>
  <si>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</si>
  <si>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</si>
  <si>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</si>
  <si>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</si>
  <si>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</si>
  <si>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</si>
  <si>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</si>
  <si>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</si>
  <si>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</si>
  <si>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</si>
  <si>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</si>
  <si>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</si>
  <si>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</si>
  <si>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</si>
  <si>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</si>
  <si>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</si>
  <si>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</si>
  <si>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</si>
  <si>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</si>
  <si>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</si>
  <si>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</si>
  <si>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</si>
  <si>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</si>
  <si>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</si>
  <si>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</si>
  <si>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</si>
  <si>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</si>
  <si>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</si>
  <si>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</si>
  <si>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</si>
  <si>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</si>
  <si>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</si>
  <si>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</si>
  <si>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</si>
  <si>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</si>
  <si>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</si>
  <si>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</si>
  <si>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</si>
  <si>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</si>
  <si>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</si>
  <si>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</si>
  <si>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</si>
  <si>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</si>
  <si>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</si>
  <si>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</si>
  <si>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</si>
  <si>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</si>
  <si>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</si>
  <si>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</si>
  <si>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</si>
  <si>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</si>
  <si>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</si>
  <si>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</si>
  <si>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</si>
  <si>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</si>
  <si>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</si>
  <si>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</si>
  <si>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</si>
  <si>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</si>
  <si>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</si>
  <si>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</si>
  <si>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</si>
  <si>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</si>
  <si>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</si>
  <si>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</si>
  <si>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</si>
  <si>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</si>
  <si>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</si>
  <si>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</si>
  <si>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</si>
  <si>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</si>
  <si>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</si>
  <si>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</si>
  <si>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</si>
  <si>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</si>
  <si>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</si>
  <si>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</si>
  <si>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</si>
  <si>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</si>
  <si>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</si>
  <si>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</si>
  <si>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</si>
  <si>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</si>
  <si>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</si>
  <si>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</si>
  <si>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</si>
  <si>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</si>
  <si>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</si>
  <si>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</si>
  <si>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</si>
  <si>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</si>
  <si>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</si>
  <si>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</si>
  <si>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</si>
  <si>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</si>
  <si>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</si>
  <si>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</si>
  <si>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</si>
  <si>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</si>
  <si>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</si>
  <si>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</si>
  <si>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</si>
  <si>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</si>
  <si>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</si>
  <si>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</si>
  <si>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</si>
  <si>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</si>
  <si>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</si>
  <si>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</si>
  <si>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</si>
  <si>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</si>
  <si>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</si>
  <si>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</si>
  <si>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</si>
  <si>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</si>
  <si>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</si>
  <si>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</si>
  <si>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</si>
  <si>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</si>
  <si>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</si>
  <si>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</si>
  <si>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</si>
  <si>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</si>
  <si>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</si>
  <si>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</si>
  <si>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</si>
  <si>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</si>
  <si>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</si>
  <si>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</si>
  <si>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</si>
  <si>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</si>
  <si>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</si>
  <si>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</si>
  <si>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</si>
  <si>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</si>
  <si>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</si>
  <si>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</si>
  <si>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</si>
  <si>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</si>
  <si>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</si>
  <si>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</si>
  <si>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</si>
  <si>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</si>
  <si>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</si>
  <si>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</si>
  <si>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</si>
  <si>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</si>
  <si>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</si>
  <si>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</si>
  <si>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</si>
  <si>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</si>
  <si>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</si>
  <si>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</si>
  <si>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</si>
  <si>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</si>
  <si>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</si>
  <si>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</si>
  <si>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</si>
  <si>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</si>
  <si>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</si>
  <si>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</si>
  <si>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</si>
  <si>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</si>
  <si>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</si>
  <si>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</si>
  <si>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</si>
  <si>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</si>
  <si>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</si>
  <si>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</si>
  <si>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</si>
  <si>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</si>
  <si>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</si>
  <si>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</si>
  <si>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</si>
  <si>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</si>
  <si>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</si>
  <si>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</si>
  <si>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</si>
  <si>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</si>
  <si>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</si>
  <si>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</si>
  <si>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</si>
  <si>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</si>
  <si>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</si>
  <si>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</si>
  <si>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</si>
  <si>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</si>
  <si>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</si>
  <si>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</si>
  <si>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</si>
  <si>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</si>
  <si>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</si>
  <si>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</si>
  <si>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</si>
  <si>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</si>
  <si>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</si>
  <si>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</si>
  <si>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</si>
  <si>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</si>
  <si>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</si>
  <si>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</si>
  <si>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</si>
  <si>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</si>
  <si>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</si>
  <si>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</si>
  <si>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</si>
  <si>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</si>
  <si>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</si>
  <si>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</si>
  <si>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</si>
  <si>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</si>
  <si>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</si>
  <si>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</si>
  <si>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</si>
  <si>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</si>
  <si>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</si>
  <si>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</si>
  <si>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</si>
  <si>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</si>
  <si>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</si>
  <si>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</si>
  <si>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</si>
  <si>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</si>
  <si>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</si>
  <si>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</si>
  <si>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</si>
  <si>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</si>
  <si>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</si>
  <si>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</si>
  <si>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</si>
  <si>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</si>
  <si>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</si>
  <si>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</si>
  <si>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</si>
  <si>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</si>
  <si>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</si>
  <si>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</si>
  <si>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</si>
  <si>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</si>
  <si>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</si>
  <si>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</si>
  <si>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</si>
  <si>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</si>
  <si>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</si>
  <si>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</si>
  <si>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</si>
  <si>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</si>
  <si>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</si>
  <si>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</si>
  <si>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</si>
  <si>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</si>
  <si>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</si>
  <si>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</si>
  <si>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</si>
  <si>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</si>
  <si>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</si>
  <si>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</si>
  <si>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</si>
  <si>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</si>
  <si>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</si>
  <si>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</si>
  <si>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</si>
  <si>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</si>
  <si>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</si>
  <si>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</si>
  <si>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</si>
  <si>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</si>
  <si>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</si>
  <si>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</si>
  <si>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</si>
  <si>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</si>
  <si>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</si>
  <si>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</si>
  <si>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</si>
  <si>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</si>
  <si>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</si>
  <si>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</si>
  <si>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</si>
  <si>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</si>
  <si>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</si>
  <si>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</si>
  <si>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</si>
  <si>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</si>
  <si>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</si>
  <si>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</si>
  <si>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</si>
  <si>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</si>
  <si>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</si>
  <si>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</si>
  <si>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</si>
  <si>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</si>
  <si>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</si>
  <si>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</si>
  <si>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</si>
  <si>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</si>
  <si>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</si>
  <si>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</si>
  <si>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</si>
  <si>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</si>
  <si>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</si>
  <si>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</si>
  <si>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</si>
  <si>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</si>
  <si>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</si>
  <si>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</si>
  <si>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</si>
  <si>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</si>
  <si>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</si>
  <si>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</si>
  <si>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</si>
  <si>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</si>
  <si>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</si>
  <si>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</si>
  <si>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</si>
  <si>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</si>
  <si>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</si>
  <si>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</si>
  <si>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</si>
  <si>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</si>
  <si>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</si>
  <si>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</si>
  <si>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</si>
  <si>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</si>
  <si>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</si>
  <si>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</si>
  <si>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</si>
  <si>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</si>
  <si>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</si>
  <si>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</si>
  <si>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</si>
  <si>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</si>
  <si>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</si>
  <si>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</si>
  <si>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</si>
  <si>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</si>
  <si>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</si>
  <si>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</si>
  <si>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</si>
  <si>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</si>
  <si>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</si>
  <si>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</si>
  <si>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</si>
  <si>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</si>
  <si>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</si>
  <si>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</si>
  <si>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</si>
  <si>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</si>
  <si>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</si>
  <si>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</si>
  <si>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</si>
  <si>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</si>
  <si>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</si>
  <si>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</si>
  <si>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</si>
  <si>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</si>
  <si>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</si>
  <si>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</si>
  <si>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</si>
  <si>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</si>
  <si>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</si>
  <si>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</si>
  <si>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</si>
  <si>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</si>
  <si>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</si>
  <si>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</si>
  <si>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</si>
  <si>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</si>
  <si>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</si>
  <si>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</si>
  <si>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</si>
  <si>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</si>
  <si>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</si>
  <si>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</si>
  <si>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</si>
  <si>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</si>
  <si>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</si>
  <si>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</si>
  <si>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</si>
  <si>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</si>
  <si>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</si>
  <si>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</si>
  <si>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</si>
  <si>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</si>
  <si>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</si>
  <si>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</si>
  <si>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</si>
  <si>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</si>
  <si>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</si>
  <si>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</si>
  <si>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</si>
  <si>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</si>
  <si>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</si>
  <si>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</si>
  <si>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</si>
  <si>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</si>
  <si>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</si>
  <si>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</si>
  <si>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</si>
  <si>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</si>
  <si>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</si>
  <si>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</si>
  <si>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</si>
  <si>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</si>
  <si>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</si>
  <si>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</si>
  <si>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</si>
  <si>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</si>
  <si>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</si>
  <si>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</si>
  <si>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</si>
  <si>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</si>
  <si>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</si>
  <si>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</si>
  <si>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</si>
  <si>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</si>
  <si>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</si>
  <si>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</si>
  <si>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</si>
  <si>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</si>
  <si>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</si>
  <si>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</si>
  <si>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</si>
  <si>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</si>
  <si>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</si>
  <si>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</si>
  <si>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</si>
  <si>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</si>
  <si>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</si>
  <si>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</si>
  <si>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</si>
  <si>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</si>
  <si>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</si>
  <si>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</si>
  <si>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</si>
  <si>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</si>
  <si>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</si>
  <si>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</si>
  <si>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</si>
  <si>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</si>
  <si>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</si>
  <si>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</si>
  <si>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</si>
  <si>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</si>
  <si>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</si>
  <si>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</si>
  <si>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</si>
  <si>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</si>
  <si>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</si>
  <si>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</si>
  <si>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</si>
  <si>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</si>
  <si>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</si>
  <si>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</si>
  <si>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</si>
  <si>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</si>
  <si>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</si>
  <si>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</si>
  <si>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</si>
  <si>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</si>
  <si>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</si>
  <si>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</si>
  <si>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</si>
  <si>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</si>
  <si>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</si>
  <si>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</si>
  <si>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</si>
  <si>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</si>
  <si>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</si>
  <si>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</si>
  <si>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</si>
  <si>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</si>
  <si>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</si>
  <si>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</si>
  <si>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</si>
  <si>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</si>
  <si>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</si>
  <si>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</si>
  <si>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</si>
  <si>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</si>
  <si>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</si>
  <si>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</si>
  <si>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</si>
  <si>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</si>
  <si>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</si>
  <si>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</si>
  <si>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</si>
  <si>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</si>
  <si>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</si>
  <si>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</si>
  <si>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</si>
  <si>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</si>
  <si>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</si>
  <si>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</si>
  <si>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</si>
  <si>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</si>
  <si>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</si>
  <si>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</si>
  <si>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</si>
  <si>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</si>
  <si>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</si>
  <si>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</si>
  <si>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</si>
  <si>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</si>
  <si>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</si>
  <si>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</si>
  <si>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</si>
  <si>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</si>
  <si>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</si>
  <si>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</si>
  <si>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</si>
  <si>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</si>
  <si>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</si>
  <si>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</si>
  <si>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</si>
  <si>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</si>
  <si>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</si>
  <si>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</si>
  <si>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</si>
  <si>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</si>
  <si>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</si>
  <si>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</si>
  <si>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</si>
  <si>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</si>
  <si>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</si>
  <si>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</si>
  <si>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</si>
  <si>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</si>
  <si>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</si>
  <si>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</si>
  <si>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</si>
  <si>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</si>
  <si>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</si>
  <si>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</si>
  <si>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</si>
  <si>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</si>
  <si>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</si>
  <si>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</si>
  <si>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</si>
  <si>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</si>
  <si>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</si>
  <si>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</si>
  <si>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</si>
  <si>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</si>
  <si>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</si>
  <si>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</si>
  <si>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</si>
  <si>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</si>
  <si>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</si>
  <si>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</si>
  <si>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</si>
  <si>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</si>
  <si>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</si>
  <si>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</si>
  <si>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</si>
  <si>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</si>
  <si>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</si>
  <si>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</si>
  <si>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</si>
  <si>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</si>
  <si>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</si>
  <si>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</si>
  <si>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</si>
  <si>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</si>
  <si>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</si>
  <si>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</si>
  <si>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</si>
  <si>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</si>
  <si>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</si>
  <si>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</si>
  <si>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</si>
  <si>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</si>
  <si>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</si>
  <si>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</si>
  <si>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</si>
  <si>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</si>
  <si>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</si>
  <si>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</si>
  <si>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</si>
  <si>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</si>
  <si>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</si>
  <si>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</si>
  <si>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</si>
  <si>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</si>
  <si>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</si>
  <si>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</si>
  <si>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</si>
  <si>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</si>
  <si>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</si>
  <si>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</si>
  <si>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</si>
  <si>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</si>
  <si>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</si>
  <si>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</si>
  <si>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</si>
  <si>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</si>
  <si>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</si>
  <si>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</si>
  <si>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</si>
  <si>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</si>
  <si>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</si>
  <si>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</si>
  <si>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</si>
  <si>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</si>
  <si>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</si>
  <si>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</si>
  <si>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</si>
  <si>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</si>
  <si>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</si>
  <si>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</si>
  <si>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</si>
  <si>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</si>
  <si>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</si>
  <si>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</si>
  <si>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</si>
  <si>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</si>
  <si>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</si>
  <si>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</si>
  <si>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</si>
  <si>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</si>
  <si>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</si>
  <si>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</si>
  <si>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</si>
  <si>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</si>
  <si>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</si>
  <si>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</si>
  <si>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</si>
  <si>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</si>
  <si>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</si>
  <si>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</si>
  <si>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</si>
  <si>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</si>
  <si>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</si>
  <si>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</si>
  <si>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</si>
  <si>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</si>
  <si>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</si>
  <si>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</si>
  <si>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</si>
  <si>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</si>
  <si>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</si>
  <si>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</si>
  <si>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</si>
  <si>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</si>
  <si>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</si>
  <si>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</si>
  <si>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</si>
  <si>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</si>
  <si>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</si>
  <si>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</si>
  <si>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</si>
  <si>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</si>
  <si>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</si>
  <si>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</si>
  <si>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</si>
  <si>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</si>
  <si>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</si>
  <si>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</si>
  <si>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</si>
  <si>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</si>
  <si>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</si>
  <si>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</si>
  <si>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</si>
  <si>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</si>
  <si>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</si>
  <si>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</si>
  <si>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</si>
  <si>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</si>
  <si>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</si>
  <si>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</si>
  <si>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</si>
  <si>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</si>
  <si>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</si>
  <si>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</si>
  <si>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</si>
  <si>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</si>
  <si>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</si>
  <si>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</si>
  <si>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</si>
  <si>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</si>
  <si>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</si>
  <si>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</si>
  <si>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</si>
  <si>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</si>
  <si>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</si>
  <si>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</si>
  <si>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</si>
  <si>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</si>
  <si>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</si>
  <si>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</si>
  <si>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</si>
  <si>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</si>
  <si>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</si>
  <si>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</si>
  <si>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</si>
  <si>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</si>
  <si>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</si>
  <si>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</si>
  <si>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</si>
  <si>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</si>
  <si>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</si>
  <si>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</si>
  <si>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</si>
  <si>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</si>
  <si>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</si>
  <si>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</si>
  <si>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</si>
  <si>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</si>
  <si>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</si>
  <si>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</si>
  <si>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</si>
  <si>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</si>
  <si>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</si>
  <si>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</si>
  <si>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</si>
  <si>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</si>
  <si>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</si>
  <si>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</si>
  <si>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</si>
  <si>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</si>
  <si>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</si>
  <si>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</si>
  <si>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</si>
  <si>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</si>
  <si>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</si>
  <si>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</si>
  <si>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</si>
  <si>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</si>
  <si>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</si>
  <si>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</si>
  <si>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</si>
  <si>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</si>
  <si>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</si>
  <si>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</si>
  <si>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</si>
  <si>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</si>
  <si>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</si>
  <si>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</si>
  <si>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</si>
  <si>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</si>
  <si>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</si>
  <si>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</si>
  <si>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</si>
  <si>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</si>
  <si>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</si>
  <si>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</si>
  <si>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</si>
  <si>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</si>
  <si>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</si>
  <si>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</si>
  <si>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</si>
  <si>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</si>
  <si>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</si>
  <si>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</si>
  <si>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</si>
  <si>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</si>
  <si>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</si>
  <si>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</si>
  <si>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</si>
  <si>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</si>
  <si>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</si>
  <si>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</si>
  <si>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</si>
  <si>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</si>
  <si>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</si>
  <si>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</si>
  <si>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</si>
  <si>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</si>
  <si>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</si>
  <si>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</si>
  <si>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</si>
  <si>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</si>
  <si>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</si>
  <si>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</si>
  <si>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</si>
  <si>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</si>
  <si>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</si>
  <si>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</si>
  <si>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</si>
  <si>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</si>
  <si>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</si>
  <si>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</si>
  <si>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</si>
  <si>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</si>
  <si>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</si>
  <si>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</si>
  <si>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</si>
  <si>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</si>
  <si>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</si>
  <si>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</si>
  <si>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</si>
  <si>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</si>
  <si>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</si>
  <si>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</si>
  <si>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</si>
  <si>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</si>
  <si>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</si>
  <si>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</si>
  <si>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</si>
  <si>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</si>
  <si>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</si>
  <si>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</si>
  <si>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</si>
  <si>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</si>
  <si>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</si>
  <si>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</si>
  <si>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</si>
  <si>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</si>
  <si>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</si>
  <si>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</si>
  <si>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</si>
  <si>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</si>
  <si>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</si>
  <si>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</si>
  <si>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</si>
  <si>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</si>
  <si>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</si>
  <si>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</si>
  <si>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</si>
  <si>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</si>
  <si>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</si>
  <si>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</si>
  <si>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</si>
  <si>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</si>
  <si>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</si>
  <si>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</si>
  <si>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</si>
  <si>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</si>
  <si>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</si>
  <si>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</si>
  <si>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</si>
  <si>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</si>
  <si>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</si>
  <si>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</si>
  <si>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</si>
  <si>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</si>
  <si>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</si>
  <si>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</si>
  <si>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</si>
  <si>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</si>
  <si>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</si>
  <si>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</si>
  <si>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</si>
  <si>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</si>
  <si>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</si>
  <si>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</si>
  <si>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</si>
  <si>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</si>
  <si>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</si>
  <si>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</si>
  <si>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</si>
  <si>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</si>
  <si>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</si>
  <si>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</si>
  <si>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</si>
  <si>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</si>
  <si>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</si>
  <si>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</si>
  <si>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</si>
  <si>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</si>
  <si>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</si>
  <si>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</si>
  <si>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</si>
  <si>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</si>
  <si>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</si>
  <si>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</si>
  <si>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</si>
  <si>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</si>
  <si>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</si>
  <si>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</si>
  <si>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</si>
  <si>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</si>
  <si>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</si>
  <si>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</si>
  <si>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</si>
  <si>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</si>
  <si>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</si>
  <si>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</si>
  <si>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</si>
  <si>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</si>
  <si>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</si>
  <si>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</si>
  <si>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</si>
  <si>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</si>
  <si>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</si>
  <si>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</si>
  <si>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</si>
  <si>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</si>
  <si>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</si>
  <si>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</si>
  <si>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</si>
  <si>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</si>
  <si>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</si>
  <si>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</si>
  <si>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</si>
  <si>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</si>
  <si>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</si>
  <si>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</si>
  <si>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</si>
  <si>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</si>
  <si>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</si>
  <si>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</si>
  <si>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</si>
  <si>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</si>
  <si>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</si>
  <si>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</si>
  <si>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</si>
  <si>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</si>
  <si>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</si>
  <si>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</si>
  <si>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</si>
  <si>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</si>
  <si>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</si>
  <si>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</si>
  <si>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</si>
  <si>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</si>
  <si>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</si>
  <si>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</si>
  <si>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</si>
  <si>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</si>
  <si>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</si>
  <si>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</si>
  <si>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</si>
  <si>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</si>
  <si>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</si>
  <si>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</si>
  <si>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</si>
  <si>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</si>
  <si>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</si>
  <si>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</si>
  <si>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</si>
  <si>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</si>
  <si>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</si>
  <si>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</si>
  <si>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</si>
  <si>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</si>
  <si>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</si>
  <si>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</si>
  <si>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</si>
  <si>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</si>
  <si>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</si>
  <si>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</si>
  <si>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</si>
  <si>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</si>
  <si>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</si>
  <si>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</si>
  <si>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</si>
  <si>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</si>
  <si>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</si>
  <si>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</si>
  <si>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</si>
  <si>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</si>
  <si>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</si>
  <si>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</si>
  <si>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</si>
  <si>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</si>
  <si>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</si>
  <si>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</si>
  <si>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</si>
  <si>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</si>
  <si>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</si>
  <si>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</si>
  <si>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</si>
  <si>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</si>
  <si>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</si>
  <si>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</si>
  <si>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</si>
  <si>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</si>
  <si>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</si>
  <si>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</si>
  <si>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</si>
  <si>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</si>
  <si>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</si>
  <si>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</si>
  <si>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</si>
  <si>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</si>
  <si>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</si>
  <si>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</si>
  <si>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</si>
  <si>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</si>
  <si>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</si>
  <si>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</si>
  <si>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</si>
  <si>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</si>
  <si>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</si>
  <si>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</si>
  <si>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</si>
  <si>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</si>
  <si>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</si>
  <si>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</si>
  <si>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</si>
  <si>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</si>
  <si>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</si>
  <si>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</si>
  <si>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</si>
  <si>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</si>
  <si>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</si>
  <si>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</si>
  <si>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</si>
  <si>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</si>
  <si>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</si>
  <si>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</si>
  <si>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</si>
  <si>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</si>
  <si>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</si>
  <si>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</si>
  <si>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</si>
  <si>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</si>
  <si>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</si>
  <si>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</si>
  <si>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</si>
  <si>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</si>
  <si>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</si>
  <si>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</si>
  <si>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</si>
  <si>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</si>
  <si>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</si>
  <si>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</si>
  <si>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</si>
  <si>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</si>
  <si>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</si>
  <si>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</si>
  <si>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</si>
  <si>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</si>
  <si>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</si>
  <si>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</si>
  <si>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</si>
  <si>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</si>
  <si>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</si>
  <si>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</si>
  <si>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</si>
  <si>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</si>
  <si>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</si>
  <si>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</si>
  <si>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</si>
  <si>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</si>
  <si>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</si>
  <si>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</si>
  <si>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</si>
  <si>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</si>
  <si>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</si>
  <si>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</si>
  <si>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</si>
  <si>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</si>
  <si>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</si>
  <si>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</si>
  <si>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</si>
  <si>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</si>
  <si>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</si>
  <si>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</si>
  <si>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</si>
  <si>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</si>
  <si>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</si>
  <si>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</si>
  <si>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</si>
  <si>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</si>
  <si>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</si>
  <si>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</si>
  <si>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</si>
  <si>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</si>
  <si>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</si>
  <si>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</si>
  <si>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</si>
  <si>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</si>
  <si>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</si>
  <si>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</si>
  <si>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</si>
  <si>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</si>
  <si>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</si>
  <si>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</si>
  <si>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</si>
  <si>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</si>
  <si>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</si>
  <si>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</si>
  <si>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</si>
  <si>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</si>
  <si>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</si>
  <si>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</si>
  <si>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</si>
  <si>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</si>
  <si>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</si>
  <si>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</si>
  <si>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</si>
  <si>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</si>
  <si>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</si>
  <si>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</si>
  <si>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</si>
  <si>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</si>
  <si>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</si>
  <si>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</si>
  <si>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</si>
  <si>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</si>
  <si>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</si>
  <si>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</si>
  <si>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</si>
  <si>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</si>
  <si>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</si>
  <si>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</si>
  <si>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</si>
  <si>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</si>
  <si>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</si>
  <si>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</si>
  <si>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</si>
  <si>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</si>
  <si>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</si>
  <si>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</si>
  <si>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</si>
  <si>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</si>
  <si>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</si>
  <si>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</si>
  <si>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</si>
  <si>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</si>
  <si>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</si>
  <si>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</si>
  <si>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</si>
  <si>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</si>
  <si>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</si>
  <si>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</si>
  <si>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</si>
  <si>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</si>
  <si>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</si>
  <si>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</si>
  <si>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</si>
  <si>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</si>
  <si>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</si>
  <si>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</si>
  <si>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</si>
  <si>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</si>
  <si>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</si>
  <si>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</si>
  <si>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</si>
  <si>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</si>
  <si>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</si>
  <si>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</si>
  <si>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</si>
  <si>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</si>
  <si>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</si>
  <si>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</si>
  <si>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</si>
  <si>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</si>
  <si>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</si>
  <si>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</si>
  <si>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</si>
  <si>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</si>
  <si>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</si>
  <si>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</si>
  <si>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</si>
  <si>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</si>
  <si>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</si>
  <si>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</si>
  <si>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</si>
  <si>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</si>
  <si>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</si>
  <si>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</si>
  <si>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</si>
  <si>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</si>
  <si>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</si>
  <si>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</si>
  <si>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</si>
  <si>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</si>
  <si>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</si>
  <si>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</si>
  <si>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</si>
  <si>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</si>
  <si>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</si>
  <si>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</si>
  <si>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</si>
  <si>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</si>
  <si>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</si>
  <si>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</si>
  <si>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</si>
  <si>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</si>
  <si>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</si>
  <si>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</si>
  <si>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</si>
  <si>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</si>
  <si>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</si>
  <si>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</si>
  <si>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</si>
  <si>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</si>
  <si>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</si>
  <si>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</si>
  <si>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</si>
  <si>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</si>
  <si>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</si>
  <si>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</si>
  <si>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</si>
  <si>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</si>
  <si>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</si>
  <si>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</si>
  <si>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</si>
  <si>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</si>
  <si>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</si>
  <si>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</si>
  <si>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</si>
  <si>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</si>
  <si>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</si>
  <si>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</si>
  <si>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</si>
  <si>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</si>
  <si>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</si>
  <si>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</si>
  <si>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</si>
  <si>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</si>
  <si>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</si>
  <si>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</si>
  <si>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</si>
  <si>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</si>
  <si>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</si>
  <si>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</si>
  <si>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</si>
  <si>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</si>
  <si>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</si>
  <si>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</si>
  <si>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</si>
  <si>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</si>
  <si>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</si>
  <si>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</si>
  <si>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</si>
  <si>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</si>
  <si>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</si>
  <si>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</si>
  <si>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</si>
  <si>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</si>
  <si>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</si>
  <si>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</si>
  <si>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</si>
  <si>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</si>
  <si>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</si>
  <si>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</si>
  <si>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</si>
  <si>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</si>
  <si>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</si>
  <si>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</si>
  <si>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</si>
  <si>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</si>
  <si>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</si>
  <si>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</si>
  <si>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</si>
  <si>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</si>
  <si>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</si>
  <si>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</si>
  <si>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</si>
  <si>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</si>
  <si>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</si>
  <si>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</si>
  <si>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</si>
  <si>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</si>
  <si>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</si>
  <si>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</si>
  <si>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</si>
  <si>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</si>
  <si>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</si>
  <si>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</si>
  <si>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</si>
  <si>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</si>
  <si>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</si>
  <si>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</si>
  <si>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</si>
  <si>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</si>
  <si>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</si>
  <si>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</si>
  <si>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</si>
  <si>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</si>
  <si>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</si>
  <si>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</si>
  <si>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</si>
  <si>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</si>
  <si>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</si>
  <si>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</si>
  <si>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</si>
  <si>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</si>
  <si>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</si>
  <si>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</si>
  <si>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</si>
  <si>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</si>
  <si>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</si>
  <si>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</si>
  <si>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</si>
  <si>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</si>
  <si>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</si>
  <si>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</si>
  <si>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</si>
  <si>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</si>
  <si>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</si>
  <si>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</si>
  <si>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</si>
  <si>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</si>
  <si>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</si>
  <si>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</si>
  <si>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</si>
  <si>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</si>
  <si>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</si>
  <si>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</si>
  <si>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</si>
  <si>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</si>
  <si>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</si>
  <si>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</si>
  <si>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</si>
  <si>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</si>
  <si>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</si>
  <si>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</si>
  <si>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</si>
  <si>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</si>
  <si>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</si>
  <si>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</si>
  <si>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</si>
  <si>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</si>
  <si>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</si>
  <si>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</si>
  <si>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</si>
  <si>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</si>
  <si>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</si>
  <si>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</si>
  <si>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</si>
  <si>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</si>
  <si>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</si>
  <si>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</si>
  <si>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</si>
  <si>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</si>
  <si>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</si>
  <si>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</si>
  <si>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</si>
  <si>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</si>
  <si>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</si>
  <si>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</si>
  <si>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</si>
  <si>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</si>
  <si>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</si>
  <si>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</si>
  <si>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</si>
  <si>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</si>
  <si>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</si>
  <si>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</si>
  <si>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</si>
  <si>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</si>
  <si>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</si>
  <si>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</si>
  <si>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</si>
  <si>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</si>
  <si>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</si>
  <si>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</si>
  <si>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</si>
  <si>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</si>
  <si>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</si>
  <si>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</si>
  <si>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</si>
  <si>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</si>
  <si>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</si>
  <si>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</si>
  <si>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</si>
  <si>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</si>
  <si>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</si>
  <si>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</si>
  <si>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</si>
  <si>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</si>
  <si>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</si>
  <si>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</si>
  <si>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</si>
  <si>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</si>
  <si>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</si>
  <si>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</si>
  <si>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</si>
  <si>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</si>
  <si>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</si>
  <si>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</si>
  <si>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</si>
  <si>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</si>
  <si>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</si>
  <si>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</si>
  <si>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</si>
  <si>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</si>
  <si>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</si>
  <si>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</si>
  <si>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</si>
  <si>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</si>
  <si>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</si>
  <si>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</si>
  <si>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</si>
  <si>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</si>
  <si>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</si>
  <si>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</si>
  <si>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</si>
  <si>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</si>
  <si>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</si>
  <si>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</si>
  <si>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</si>
  <si>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</si>
  <si>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</si>
  <si>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</si>
  <si>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</si>
  <si>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</si>
  <si>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</si>
  <si>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</si>
  <si>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</si>
  <si>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</si>
  <si>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</si>
  <si>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</si>
  <si>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</si>
  <si>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</si>
  <si>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</si>
  <si>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</si>
  <si>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</si>
  <si>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</si>
  <si>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</si>
  <si>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</si>
  <si>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</si>
  <si>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</si>
  <si>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</si>
  <si>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</si>
  <si>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</si>
  <si>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</si>
  <si>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</si>
  <si>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</si>
  <si>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</si>
  <si>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</si>
  <si>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</si>
  <si>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</si>
  <si>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</si>
  <si>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</si>
  <si>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</si>
  <si>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</si>
  <si>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</si>
  <si>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</si>
  <si>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</si>
  <si>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</si>
  <si>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</si>
  <si>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</si>
  <si>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</si>
  <si>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</si>
  <si>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</si>
  <si>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</si>
  <si>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</si>
  <si>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</si>
  <si>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</si>
  <si>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</si>
  <si>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</si>
  <si>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</si>
  <si>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</si>
  <si>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</si>
  <si>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</si>
  <si>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</si>
  <si>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</si>
  <si>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</si>
  <si>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</si>
  <si>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</si>
  <si>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</si>
  <si>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</si>
  <si>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</si>
  <si>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</si>
  <si>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</si>
  <si>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</si>
  <si>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</si>
  <si>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</si>
  <si>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</si>
  <si>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</si>
  <si>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</si>
  <si>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</si>
  <si>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</si>
  <si>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</si>
  <si>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</si>
  <si>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</si>
  <si>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</si>
  <si>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</si>
  <si>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</si>
  <si>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</si>
  <si>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</si>
  <si>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</si>
  <si>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</si>
  <si>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</si>
  <si>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</si>
  <si>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</si>
  <si>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</si>
  <si>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</si>
  <si>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</si>
  <si>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</si>
  <si>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</si>
  <si>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</si>
  <si>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</si>
  <si>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</si>
  <si>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</si>
  <si>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</si>
  <si>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</si>
  <si>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</si>
  <si>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</si>
  <si>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</si>
  <si>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</si>
  <si>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</si>
  <si>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</si>
  <si>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</si>
  <si>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</si>
  <si>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</si>
  <si>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</si>
  <si>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</si>
  <si>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</si>
  <si>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</si>
  <si>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</si>
  <si>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</si>
  <si>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</si>
  <si>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</si>
  <si>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</si>
  <si>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</si>
  <si>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</si>
  <si>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</si>
  <si>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</si>
  <si>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</si>
  <si>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</si>
  <si>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</si>
  <si>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</si>
  <si>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</si>
  <si>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</si>
  <si>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</si>
  <si>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</si>
  <si>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</si>
  <si>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</si>
  <si>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</si>
  <si>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</si>
  <si>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</si>
  <si>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</si>
  <si>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</si>
  <si>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</si>
  <si>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</si>
  <si>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</si>
  <si>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</si>
  <si>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</si>
  <si>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</si>
  <si>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</si>
  <si>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</si>
  <si>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</si>
  <si>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</si>
  <si>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</si>
  <si>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</si>
  <si>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</si>
  <si>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</si>
  <si>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</si>
  <si>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</si>
  <si>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</si>
  <si>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</si>
  <si>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</si>
  <si>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</si>
  <si>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</si>
  <si>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</si>
  <si>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</si>
  <si>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</si>
  <si>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</si>
  <si>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</si>
  <si>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</si>
  <si>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</si>
  <si>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</si>
  <si>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</si>
  <si>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</si>
  <si>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</si>
  <si>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</si>
  <si>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</si>
  <si>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</si>
  <si>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</si>
  <si>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</si>
  <si>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</si>
  <si>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</si>
  <si>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</si>
  <si>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</si>
  <si>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</si>
  <si>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</si>
  <si>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</si>
  <si>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</si>
  <si>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</si>
  <si>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</si>
  <si>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</si>
  <si>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</si>
  <si>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</si>
  <si>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</si>
  <si>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</si>
  <si>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</si>
  <si>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</si>
  <si>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</si>
  <si>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</si>
  <si>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</si>
  <si>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</si>
  <si>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</si>
  <si>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</si>
  <si>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</si>
  <si>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</si>
  <si>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</si>
  <si>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</si>
  <si>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</si>
  <si>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</si>
  <si>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</si>
  <si>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</si>
  <si>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</si>
  <si>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</si>
  <si>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</si>
  <si>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</si>
  <si>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</si>
  <si>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</si>
  <si>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</si>
  <si>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</si>
  <si>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</si>
  <si>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</si>
  <si>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</si>
  <si>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</si>
  <si>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</si>
  <si>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</si>
  <si>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</si>
  <si>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</si>
  <si>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</si>
  <si>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</si>
  <si>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</si>
  <si>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</si>
  <si>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</si>
  <si>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</si>
  <si>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</si>
  <si>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</si>
  <si>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</si>
  <si>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</si>
  <si>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</si>
  <si>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</si>
  <si>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</si>
  <si>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</si>
  <si>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</si>
  <si>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</si>
  <si>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</si>
  <si>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</si>
  <si>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</si>
  <si>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</si>
  <si>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</si>
  <si>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</si>
  <si>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</si>
  <si>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</si>
  <si>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</si>
  <si>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</si>
  <si>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</si>
  <si>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</si>
  <si>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</si>
  <si>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</si>
  <si>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</si>
  <si>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</si>
  <si>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</si>
  <si>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</si>
  <si>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</si>
  <si>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</si>
  <si>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</si>
  <si>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</si>
  <si>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</si>
  <si>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</si>
  <si>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</si>
  <si>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</si>
  <si>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</si>
  <si>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</si>
  <si>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</si>
  <si>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</si>
  <si>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</si>
  <si>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</si>
  <si>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</si>
  <si>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</si>
  <si>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</si>
  <si>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</si>
  <si>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</si>
  <si>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</si>
  <si>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</si>
  <si>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</si>
  <si>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</si>
  <si>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</si>
  <si>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</si>
  <si>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</si>
  <si>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</si>
  <si>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</si>
  <si>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</si>
  <si>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</si>
  <si>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</si>
  <si>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</si>
  <si>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</si>
  <si>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</si>
  <si>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</si>
  <si>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</si>
  <si>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</si>
  <si>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</si>
  <si>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</si>
  <si>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</si>
  <si>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</si>
  <si>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</si>
  <si>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</si>
  <si>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</si>
  <si>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</si>
  <si>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</si>
  <si>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</si>
  <si>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</si>
  <si>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</si>
  <si>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</si>
  <si>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</si>
  <si>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</si>
  <si>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</si>
  <si>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</si>
  <si>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</si>
  <si>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</si>
  <si>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</si>
  <si>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</si>
  <si>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</si>
  <si>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</si>
  <si>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</si>
  <si>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</si>
  <si>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</si>
  <si>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</si>
  <si>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</si>
  <si>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</si>
  <si>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</si>
  <si>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</si>
  <si>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</si>
  <si>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</si>
  <si>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</si>
  <si>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</si>
  <si>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</si>
  <si>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</si>
  <si>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</si>
  <si>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</si>
  <si>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</si>
  <si>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</si>
  <si>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</si>
  <si>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</si>
  <si>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</si>
  <si>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</si>
  <si>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</si>
  <si>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</si>
  <si>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</si>
  <si>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</si>
  <si>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</si>
  <si>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</si>
  <si>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</si>
  <si>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</si>
  <si>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</si>
  <si>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</si>
  <si>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</si>
  <si>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</si>
  <si>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</si>
  <si>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</si>
  <si>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</si>
  <si>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</si>
  <si>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</si>
  <si>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</si>
  <si>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</si>
  <si>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</si>
  <si>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</si>
  <si>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</si>
  <si>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</si>
  <si>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</si>
  <si>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</si>
  <si>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</si>
  <si>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</si>
  <si>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</si>
  <si>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</si>
  <si>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</si>
  <si>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</si>
  <si>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</si>
  <si>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</si>
  <si>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</si>
  <si>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</si>
  <si>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</si>
  <si>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</si>
  <si>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</si>
  <si>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</si>
  <si>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</si>
  <si>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</si>
  <si>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</si>
  <si>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</si>
  <si>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</si>
  <si>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</si>
  <si>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</si>
  <si>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</si>
  <si>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</si>
  <si>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</si>
  <si>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</si>
  <si>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</si>
  <si>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</si>
  <si>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</si>
  <si>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</si>
  <si>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</si>
  <si>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</si>
  <si>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</si>
  <si>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</si>
  <si>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</si>
  <si>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</si>
  <si>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</si>
  <si>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</si>
  <si>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</si>
  <si>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</si>
  <si>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</si>
  <si>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</si>
  <si>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</si>
  <si>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</si>
  <si>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</si>
  <si>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</si>
  <si>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</si>
  <si>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</si>
  <si>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</si>
  <si>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</si>
  <si>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</si>
  <si>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</si>
  <si>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</si>
  <si>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</si>
  <si>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</si>
  <si>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</si>
  <si>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</si>
  <si>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</si>
  <si>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</si>
  <si>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</si>
  <si>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</si>
  <si>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</si>
  <si>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</si>
  <si>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</si>
  <si>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</si>
  <si>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</si>
  <si>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</si>
  <si>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</si>
  <si>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</si>
  <si>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</si>
  <si>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</si>
  <si>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</si>
  <si>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</si>
  <si>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</si>
  <si>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</si>
  <si>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</si>
  <si>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</si>
  <si>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</si>
  <si>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</si>
  <si>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</si>
  <si>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</si>
  <si>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</si>
  <si>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</si>
  <si>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</si>
  <si>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</si>
  <si>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</si>
  <si>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</si>
  <si>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</si>
  <si>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</si>
  <si>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</si>
  <si>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</si>
  <si>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</si>
  <si>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</si>
  <si>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</si>
  <si>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</si>
  <si>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</si>
  <si>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</si>
  <si>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</si>
  <si>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</si>
  <si>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</si>
  <si>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</si>
  <si>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</si>
  <si>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</si>
  <si>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</si>
  <si>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</si>
  <si>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</si>
  <si>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</si>
  <si>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</si>
  <si>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</si>
  <si>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</si>
  <si>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</si>
  <si>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</si>
  <si>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</si>
  <si>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</si>
  <si>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</si>
  <si>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</si>
  <si>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</si>
  <si>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</si>
  <si>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</si>
  <si>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</si>
  <si>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</si>
  <si>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</si>
  <si>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</si>
  <si>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</si>
  <si>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</si>
  <si>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</si>
  <si>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</si>
  <si>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</si>
  <si>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</si>
  <si>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</si>
  <si>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</si>
  <si>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</si>
  <si>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</si>
  <si>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</si>
  <si>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</si>
  <si>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</si>
  <si>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</si>
  <si>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</si>
  <si>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</si>
  <si>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</si>
  <si>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</si>
  <si>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</si>
  <si>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</si>
  <si>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</si>
  <si>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</si>
  <si>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</si>
  <si>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</si>
  <si>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</si>
  <si>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</si>
  <si>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</si>
  <si>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</si>
  <si>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</si>
  <si>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</si>
  <si>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</si>
  <si>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</si>
  <si>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</si>
  <si>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</si>
  <si>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</si>
  <si>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</si>
  <si>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</si>
  <si>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</si>
  <si>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</si>
  <si>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</si>
  <si>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</si>
  <si>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</si>
  <si>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</si>
  <si>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</si>
  <si>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</si>
  <si>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</si>
  <si>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</si>
  <si>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</si>
  <si>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</si>
  <si>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</si>
  <si>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</si>
  <si>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</si>
  <si>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</si>
  <si>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</si>
  <si>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</si>
  <si>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</si>
  <si>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</si>
  <si>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</si>
  <si>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</si>
  <si>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</si>
  <si>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</si>
  <si>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</si>
  <si>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</si>
  <si>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</si>
  <si>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</si>
  <si>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</si>
  <si>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</si>
  <si>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</si>
  <si>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</si>
  <si>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</si>
  <si>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</si>
  <si>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</si>
  <si>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</si>
  <si>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</si>
  <si>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</si>
  <si>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</si>
  <si>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</si>
  <si>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</si>
  <si>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</si>
  <si>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</si>
  <si>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</si>
  <si>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</si>
  <si>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</si>
  <si>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</si>
  <si>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</si>
  <si>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</si>
  <si>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</si>
  <si>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</si>
  <si>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</si>
  <si>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</si>
  <si>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</si>
  <si>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</si>
  <si>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</si>
  <si>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</si>
  <si>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</si>
  <si>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</si>
  <si>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</si>
  <si>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</si>
  <si>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</si>
  <si>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</si>
  <si>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</si>
  <si>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</si>
  <si>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</si>
  <si>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</si>
  <si>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</si>
  <si>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</si>
  <si>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</si>
  <si>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</si>
  <si>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</si>
  <si>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</si>
  <si>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</si>
  <si>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</si>
  <si>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</si>
  <si>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</si>
  <si>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</si>
  <si>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</si>
  <si>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</si>
  <si>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</si>
  <si>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</si>
  <si>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</si>
  <si>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</si>
  <si>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</si>
  <si>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</si>
  <si>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</si>
  <si>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</si>
  <si>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</si>
  <si>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</si>
  <si>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</si>
  <si>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</si>
  <si>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</si>
  <si>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</si>
  <si>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</si>
  <si>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</si>
  <si>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</si>
  <si>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</si>
  <si>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</si>
  <si>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</si>
  <si>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</si>
  <si>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</si>
  <si>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</si>
  <si>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</si>
  <si>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</si>
  <si>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</si>
  <si>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</si>
  <si>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</si>
  <si>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</si>
  <si>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</si>
  <si>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</si>
  <si>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</si>
  <si>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</si>
  <si>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</si>
  <si>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</si>
  <si>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</si>
  <si>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</si>
  <si>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</si>
  <si>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</si>
  <si>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</si>
  <si>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</si>
  <si>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</si>
  <si>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</si>
  <si>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</si>
  <si>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</si>
  <si>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</si>
  <si>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</si>
  <si>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</si>
  <si>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</si>
  <si>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</si>
  <si>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</si>
  <si>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</si>
  <si>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</si>
  <si>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</si>
  <si>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</si>
  <si>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</si>
  <si>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</si>
  <si>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</si>
  <si>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</si>
  <si>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</si>
  <si>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</si>
  <si>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</si>
  <si>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</si>
  <si>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</si>
  <si>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</si>
  <si>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</si>
  <si>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</si>
  <si>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</si>
  <si>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</si>
  <si>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</si>
  <si>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</si>
  <si>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</si>
  <si>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</si>
  <si>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</si>
  <si>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</si>
  <si>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</si>
  <si>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</si>
  <si>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</si>
  <si>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</si>
  <si>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</si>
  <si>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</si>
  <si>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</si>
  <si>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</si>
  <si>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</si>
  <si>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</si>
  <si>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</si>
  <si>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</si>
  <si>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</si>
  <si>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</si>
  <si>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</si>
  <si>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</si>
  <si>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</si>
  <si>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</si>
  <si>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</si>
  <si>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</si>
  <si>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</si>
  <si>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</si>
  <si>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</si>
  <si>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</si>
  <si>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</si>
  <si>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</si>
  <si>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</si>
  <si>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</si>
  <si>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</si>
  <si>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</si>
  <si>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</si>
  <si>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</si>
  <si>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</si>
  <si>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</si>
  <si>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</si>
  <si>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</si>
  <si>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</si>
  <si>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</si>
  <si>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</si>
  <si>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</si>
  <si>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</si>
  <si>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</si>
  <si>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</si>
  <si>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</si>
  <si>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</si>
  <si>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</si>
  <si>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</si>
  <si>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</si>
  <si>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</si>
  <si>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</si>
  <si>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</si>
  <si>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</si>
  <si>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</si>
  <si>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</si>
  <si>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</si>
  <si>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</si>
  <si>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</si>
  <si>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</si>
  <si>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</si>
  <si>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</si>
  <si>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</si>
  <si>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</si>
  <si>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</si>
  <si>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</si>
  <si>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</si>
  <si>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</si>
  <si>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</si>
  <si>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</si>
  <si>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</si>
  <si>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</si>
  <si>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</si>
  <si>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</si>
  <si>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</si>
  <si>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</si>
  <si>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</si>
  <si>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</si>
  <si>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</si>
  <si>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</si>
  <si>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</si>
  <si>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</si>
  <si>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</si>
  <si>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</si>
  <si>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</si>
  <si>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</si>
  <si>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</si>
  <si>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</si>
  <si>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</si>
  <si>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</si>
  <si>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</si>
  <si>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</si>
  <si>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</si>
  <si>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</si>
  <si>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</si>
  <si>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</si>
  <si>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</si>
  <si>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</si>
  <si>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</si>
  <si>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</si>
  <si>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</si>
  <si>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</si>
  <si>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</si>
  <si>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</si>
  <si>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</si>
  <si>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</si>
  <si>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</si>
  <si>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</si>
  <si>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</si>
  <si>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</si>
  <si>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</si>
  <si>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</si>
  <si>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</si>
  <si>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</si>
  <si>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</si>
  <si>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</si>
  <si>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</si>
  <si>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</si>
  <si>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</si>
  <si>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</si>
  <si>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</si>
  <si>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</si>
  <si>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</si>
  <si>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</si>
  <si>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</si>
  <si>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</si>
  <si>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</si>
  <si>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</si>
  <si>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</si>
  <si>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</si>
  <si>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</si>
  <si>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</si>
  <si>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</si>
  <si>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</si>
  <si>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</si>
  <si>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</si>
  <si>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</si>
  <si>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</si>
  <si>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</si>
  <si>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</si>
  <si>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</si>
  <si>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</si>
  <si>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</si>
  <si>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</si>
  <si>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</si>
  <si>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</si>
  <si>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</si>
  <si>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</si>
  <si>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</si>
  <si>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</si>
  <si>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</si>
  <si>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</si>
  <si>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</si>
  <si>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</si>
  <si>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</si>
  <si>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</si>
  <si>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</si>
  <si>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</si>
  <si>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</si>
  <si>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</si>
  <si>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</si>
  <si>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</si>
  <si>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</si>
  <si>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</si>
  <si>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</si>
  <si>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</si>
  <si>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</si>
  <si>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</si>
  <si>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</si>
  <si>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</si>
  <si>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</si>
  <si>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</si>
  <si>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</si>
  <si>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</si>
  <si>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</si>
  <si>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</si>
  <si>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</si>
  <si>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</si>
  <si>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</si>
  <si>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</si>
  <si>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</si>
  <si>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</si>
  <si>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</si>
  <si>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</si>
  <si>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</si>
  <si>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</si>
  <si>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</si>
  <si>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</si>
  <si>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</si>
  <si>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</si>
  <si>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</si>
  <si>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</si>
  <si>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</si>
  <si>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</si>
  <si>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</si>
  <si>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</si>
  <si>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</si>
  <si>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</si>
  <si>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</si>
  <si>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</si>
  <si>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</si>
  <si>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</si>
  <si>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</si>
  <si>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</si>
  <si>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</si>
  <si>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</si>
  <si>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</si>
  <si>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</si>
  <si>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</si>
  <si>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</si>
  <si>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</si>
  <si>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</si>
  <si>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</si>
  <si>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</si>
  <si>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</si>
  <si>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</si>
  <si>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</si>
  <si>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</si>
  <si>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</si>
  <si>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</si>
  <si>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</si>
  <si>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</si>
  <si>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</si>
  <si>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</si>
  <si>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</si>
  <si>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</si>
  <si>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</si>
  <si>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</si>
  <si>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</si>
  <si>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</si>
  <si>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</si>
  <si>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</si>
  <si>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</si>
  <si>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</si>
  <si>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</si>
  <si>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</si>
  <si>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</si>
  <si>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</si>
  <si>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</si>
  <si>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</si>
  <si>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</si>
  <si>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</si>
  <si>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</si>
  <si>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</si>
  <si>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</si>
  <si>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</si>
  <si>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</si>
  <si>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</si>
  <si>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</si>
  <si>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</si>
  <si>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</si>
  <si>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</si>
  <si>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</si>
  <si>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</si>
  <si>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</si>
  <si>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</si>
  <si>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</si>
  <si>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</si>
  <si>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</si>
  <si>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</si>
  <si>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</si>
  <si>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</si>
  <si>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</si>
  <si>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</si>
  <si>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</si>
  <si>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</si>
  <si>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</si>
  <si>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</si>
  <si>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</si>
  <si>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</si>
  <si>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</si>
  <si>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</si>
  <si>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</si>
  <si>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</si>
  <si>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</si>
  <si>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</si>
  <si>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</si>
  <si>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</si>
  <si>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</si>
  <si>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</si>
  <si>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</si>
  <si>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</si>
  <si>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</si>
  <si>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</si>
  <si>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</si>
  <si>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</si>
  <si>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</si>
  <si>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</si>
  <si>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</si>
  <si>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</si>
  <si>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</si>
  <si>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</si>
  <si>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</si>
  <si>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</si>
  <si>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</si>
  <si>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</si>
  <si>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</si>
  <si>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</si>
  <si>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</si>
  <si>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</si>
  <si>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</si>
  <si>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</si>
  <si>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</si>
  <si>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</si>
  <si>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</si>
  <si>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</si>
  <si>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</si>
  <si>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</si>
  <si>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</si>
  <si>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</si>
  <si>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</si>
  <si>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</si>
  <si>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</si>
  <si>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</si>
  <si>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</si>
  <si>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</si>
  <si>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</si>
  <si>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</si>
  <si>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</si>
  <si>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</si>
  <si>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</si>
  <si>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</si>
  <si>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</si>
  <si>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</si>
  <si>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</si>
  <si>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</si>
  <si>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</si>
  <si>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</si>
  <si>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</si>
  <si>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</si>
  <si>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</si>
  <si>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</si>
  <si>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</si>
  <si>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</si>
  <si>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</si>
  <si>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</si>
  <si>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</si>
  <si>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</si>
  <si>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</si>
  <si>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</si>
  <si>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</si>
  <si>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</si>
  <si>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</si>
  <si>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</si>
  <si>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</si>
  <si>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</si>
  <si>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</si>
  <si>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</si>
  <si>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</si>
  <si>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</si>
  <si>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</si>
  <si>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</si>
  <si>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</si>
  <si>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</si>
  <si>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</si>
  <si>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</si>
  <si>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</si>
  <si>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</si>
  <si>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</si>
  <si>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</si>
  <si>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</si>
  <si>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</si>
  <si>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</si>
  <si>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</si>
  <si>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</si>
  <si>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</si>
  <si>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</si>
  <si>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</si>
  <si>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</si>
  <si>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</si>
  <si>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</si>
  <si>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</si>
  <si>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</si>
  <si>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</si>
  <si>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</si>
  <si>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</si>
  <si>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</si>
  <si>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</si>
  <si>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</si>
  <si>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</si>
  <si>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</si>
  <si>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</si>
  <si>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</si>
  <si>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</si>
  <si>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</si>
  <si>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</si>
  <si>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</si>
  <si>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</si>
  <si>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</si>
  <si>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</si>
  <si>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</si>
  <si>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</si>
  <si>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</si>
  <si>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</si>
  <si>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</si>
  <si>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</si>
  <si>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</si>
  <si>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</si>
  <si>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</si>
  <si>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</si>
  <si>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</si>
  <si>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</si>
  <si>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</si>
  <si>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</si>
  <si>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</si>
  <si>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</si>
  <si>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</si>
  <si>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</si>
  <si>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</si>
  <si>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</si>
  <si>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</si>
  <si>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</si>
  <si>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</si>
  <si>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</si>
  <si>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</si>
  <si>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</si>
  <si>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</si>
  <si>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</si>
  <si>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</si>
  <si>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</si>
  <si>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</si>
  <si>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</si>
  <si>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</si>
  <si>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</si>
  <si>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</si>
  <si>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</si>
  <si>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</si>
  <si>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</si>
  <si>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</si>
  <si>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</si>
  <si>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</si>
  <si>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</si>
  <si>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</si>
  <si>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</si>
  <si>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</si>
  <si>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</si>
  <si>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</si>
  <si>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</si>
  <si>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</si>
  <si>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</si>
  <si>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</si>
  <si>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</si>
  <si>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</si>
  <si>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</si>
  <si>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</si>
  <si>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</si>
  <si>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</si>
  <si>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</si>
  <si>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</si>
  <si>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</si>
  <si>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</si>
  <si>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</si>
  <si>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</si>
  <si>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</si>
  <si>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</si>
  <si>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</si>
  <si>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</si>
  <si>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</si>
  <si>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</si>
  <si>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</si>
  <si>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</si>
  <si>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</si>
  <si>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</si>
  <si>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</si>
  <si>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</si>
  <si>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</si>
  <si>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</si>
  <si>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</si>
  <si>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</si>
  <si>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</si>
  <si>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</si>
  <si>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</si>
  <si>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</si>
  <si>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</si>
  <si>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</si>
  <si>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</si>
  <si>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</si>
  <si>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</si>
  <si>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</si>
  <si>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</si>
  <si>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</si>
  <si>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</si>
  <si>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</si>
  <si>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</si>
  <si>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</si>
  <si>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</si>
  <si>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</si>
  <si>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</si>
  <si>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</si>
  <si>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</si>
  <si>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</si>
  <si>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</si>
  <si>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</si>
  <si>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</si>
  <si>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</si>
  <si>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</si>
  <si>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</si>
  <si>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</si>
  <si>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</si>
  <si>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</si>
  <si>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</si>
  <si>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</si>
  <si>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</si>
  <si>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</si>
  <si>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</si>
  <si>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</si>
  <si>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</si>
  <si>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</si>
  <si>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</si>
  <si>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</si>
  <si>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</si>
  <si>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</si>
  <si>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</si>
  <si>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</si>
  <si>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</si>
  <si>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</si>
  <si>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</si>
  <si>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</si>
  <si>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</si>
  <si>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</si>
  <si>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</si>
  <si>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</si>
  <si>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</si>
  <si>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</si>
  <si>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</si>
  <si>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</si>
  <si>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</si>
  <si>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</si>
  <si>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</si>
  <si>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</si>
  <si>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</si>
  <si>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</si>
  <si>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</si>
  <si>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</si>
  <si>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</si>
  <si>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</si>
  <si>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</si>
  <si>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</si>
  <si>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</si>
  <si>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</si>
  <si>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</si>
  <si>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</si>
  <si>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</si>
  <si>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</si>
  <si>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</si>
  <si>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</si>
  <si>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</si>
  <si>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</si>
  <si>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</si>
  <si>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</si>
  <si>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</si>
  <si>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</si>
  <si>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</si>
  <si>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</si>
  <si>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</si>
  <si>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</si>
  <si>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</si>
  <si>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</si>
  <si>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</si>
  <si>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</si>
  <si>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</si>
  <si>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</si>
  <si>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</si>
  <si>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</si>
  <si>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</si>
  <si>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</si>
  <si>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</si>
  <si>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</si>
  <si>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</si>
  <si>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</si>
  <si>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</si>
  <si>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</si>
  <si>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</si>
  <si>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</si>
  <si>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</si>
  <si>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</si>
  <si>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</si>
  <si>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</si>
  <si>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</si>
  <si>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</si>
  <si>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</si>
  <si>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</si>
  <si>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</si>
  <si>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</si>
  <si>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</si>
  <si>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</si>
  <si>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</si>
  <si>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</si>
  <si>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</si>
  <si>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</si>
  <si>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</si>
  <si>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</si>
  <si>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</si>
  <si>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</si>
  <si>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</si>
  <si>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</si>
  <si>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</si>
  <si>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</si>
  <si>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</si>
  <si>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</si>
  <si>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</si>
  <si>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</si>
  <si>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</si>
  <si>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</si>
  <si>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</si>
  <si>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</si>
  <si>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</si>
  <si>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</si>
  <si>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</si>
  <si>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</si>
  <si>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</si>
  <si>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</si>
  <si>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</si>
  <si>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</si>
  <si>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</si>
  <si>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</si>
  <si>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</si>
  <si>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</si>
  <si>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</si>
  <si>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</si>
  <si>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</si>
  <si>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</si>
  <si>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</si>
  <si>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</si>
  <si>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</si>
  <si>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</si>
  <si>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</si>
  <si>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</si>
  <si>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</si>
  <si>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</si>
  <si>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</si>
  <si>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</si>
  <si>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</si>
  <si>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</si>
  <si>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</si>
  <si>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</si>
  <si>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</si>
  <si>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</si>
  <si>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</si>
  <si>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</si>
  <si>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</si>
  <si>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</si>
  <si>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</si>
  <si>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</si>
  <si>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</si>
  <si>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</si>
  <si>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</si>
  <si>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</si>
  <si>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</si>
  <si>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</si>
  <si>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</si>
  <si>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</si>
  <si>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</si>
  <si>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</si>
  <si>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</si>
  <si>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</si>
  <si>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</si>
  <si>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</si>
  <si>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</si>
  <si>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</si>
  <si>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</si>
  <si>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</si>
  <si>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</si>
  <si>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</si>
  <si>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</si>
  <si>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</si>
  <si>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</si>
  <si>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</si>
  <si>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</si>
  <si>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</si>
  <si>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</si>
  <si>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</si>
  <si>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</si>
  <si>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</si>
  <si>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</si>
  <si>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</si>
  <si>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</si>
  <si>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</si>
  <si>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</si>
  <si>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</si>
  <si>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</si>
  <si>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</si>
  <si>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</si>
  <si>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</si>
  <si>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</si>
  <si>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</si>
  <si>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</si>
  <si>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</si>
  <si>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</si>
  <si>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</si>
  <si>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</si>
  <si>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</si>
  <si>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</si>
  <si>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</si>
  <si>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</si>
  <si>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</si>
  <si>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</si>
  <si>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</si>
  <si>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</si>
  <si>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</si>
  <si>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</si>
  <si>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</si>
  <si>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</si>
  <si>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</si>
  <si>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</si>
  <si>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</si>
  <si>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</si>
  <si>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</si>
  <si>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</si>
  <si>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</si>
  <si>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</si>
  <si>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</si>
  <si>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</si>
  <si>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</si>
  <si>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</si>
  <si>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</si>
  <si>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</si>
  <si>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</si>
  <si>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</si>
  <si>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</si>
  <si>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</si>
  <si>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</si>
  <si>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</si>
  <si>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</si>
  <si>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</si>
  <si>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</si>
  <si>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</si>
  <si>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</si>
  <si>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</si>
  <si>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</si>
  <si>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</si>
  <si>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</si>
  <si>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</si>
  <si>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</si>
  <si>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</si>
  <si>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</si>
  <si>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</si>
  <si>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</si>
  <si>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</si>
  <si>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</si>
  <si>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</si>
  <si>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</si>
  <si>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</si>
  <si>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</si>
  <si>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</si>
  <si>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</si>
  <si>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</si>
  <si>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</si>
  <si>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</si>
  <si>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</si>
  <si>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</si>
  <si>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</si>
  <si>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</si>
  <si>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</si>
  <si>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</si>
  <si>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</si>
  <si>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</si>
  <si>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</si>
  <si>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</si>
  <si>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</si>
  <si>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</si>
  <si>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</si>
  <si>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</si>
  <si>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</si>
  <si>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</si>
  <si>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</si>
  <si>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</si>
  <si>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</si>
  <si>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</si>
  <si>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</si>
  <si>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</si>
  <si>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</si>
  <si>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</si>
  <si>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</si>
  <si>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</si>
  <si>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</si>
  <si>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</si>
  <si>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</si>
  <si>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</si>
  <si>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</si>
  <si>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</si>
  <si>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</si>
  <si>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</si>
  <si>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</si>
  <si>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</si>
  <si>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</si>
  <si>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</si>
  <si>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</si>
  <si>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</si>
  <si>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</si>
  <si>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</si>
  <si>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</si>
  <si>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</si>
  <si>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</si>
  <si>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</si>
  <si>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</si>
  <si>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</si>
  <si>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</si>
  <si>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</si>
  <si>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</si>
  <si>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</si>
  <si>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</si>
  <si>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</si>
  <si>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</si>
  <si>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</si>
  <si>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</si>
  <si>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</si>
  <si>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</si>
  <si>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</si>
  <si>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</si>
  <si>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</si>
  <si>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</si>
  <si>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</si>
  <si>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</si>
  <si>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</si>
  <si>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</si>
  <si>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</si>
  <si>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</si>
  <si>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</si>
  <si>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</si>
  <si>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</si>
  <si>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</si>
  <si>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</si>
  <si>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</si>
  <si>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</si>
  <si>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</si>
  <si>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</si>
  <si>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</si>
  <si>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</si>
  <si>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</si>
  <si>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</si>
  <si>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</si>
  <si>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</si>
  <si>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</si>
  <si>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</si>
  <si>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</si>
  <si>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</si>
  <si>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</si>
  <si>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</si>
  <si>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</si>
  <si>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</si>
  <si>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</si>
  <si>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</si>
  <si>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</si>
  <si>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</si>
  <si>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</si>
  <si>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</si>
  <si>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</si>
  <si>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</si>
  <si>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</si>
  <si>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</si>
  <si>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</si>
  <si>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</si>
  <si>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</si>
  <si>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</si>
  <si>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</si>
  <si>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</si>
  <si>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</si>
  <si>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</si>
  <si>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</si>
  <si>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</si>
  <si>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</si>
  <si>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</si>
  <si>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</si>
  <si>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</si>
  <si>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</si>
  <si>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</si>
  <si>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</si>
  <si>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</si>
  <si>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</si>
  <si>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</si>
  <si>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</si>
  <si>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</si>
  <si>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</si>
  <si>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</si>
  <si>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</si>
  <si>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</si>
  <si>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</si>
  <si>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</si>
  <si>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</si>
  <si>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</si>
  <si>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</si>
  <si>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</si>
  <si>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</si>
  <si>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</si>
  <si>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</si>
  <si>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</si>
  <si>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</si>
  <si>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</si>
  <si>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</si>
  <si>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</si>
  <si>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</si>
  <si>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</si>
  <si>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</si>
  <si>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</si>
  <si>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</si>
  <si>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</si>
  <si>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</si>
  <si>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</si>
  <si>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</si>
  <si>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</si>
  <si>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</si>
  <si>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</si>
  <si>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</si>
  <si>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</si>
  <si>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</si>
  <si>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</si>
  <si>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</si>
  <si>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</si>
  <si>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</si>
  <si>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</si>
  <si>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</si>
  <si>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</si>
  <si>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</si>
  <si>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</si>
  <si>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</si>
  <si>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</si>
  <si>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</si>
  <si>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</si>
  <si>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</si>
  <si>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</si>
  <si>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</si>
  <si>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</si>
  <si>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</si>
  <si>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</si>
  <si>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</si>
  <si>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</si>
  <si>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</si>
  <si>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</si>
  <si>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</si>
  <si>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</si>
  <si>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</si>
  <si>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</si>
  <si>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</si>
  <si>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</si>
  <si>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</si>
  <si>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</si>
  <si>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</si>
  <si>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</si>
  <si>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</si>
  <si>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</si>
  <si>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</si>
  <si>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</si>
  <si>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</si>
  <si>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</si>
  <si>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</si>
  <si>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</si>
  <si>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</si>
  <si>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</si>
  <si>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</si>
  <si>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</si>
  <si>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</si>
  <si>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</si>
  <si>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</si>
  <si>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</si>
  <si>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</si>
  <si>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</si>
  <si>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</si>
  <si>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</si>
  <si>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</si>
  <si>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</si>
  <si>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</si>
  <si>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</si>
  <si>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</si>
  <si>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</si>
  <si>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</si>
  <si>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</si>
  <si>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</si>
  <si>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</si>
  <si>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</si>
  <si>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</si>
  <si>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</si>
  <si>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</si>
  <si>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</si>
  <si>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</si>
  <si>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</si>
  <si>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</si>
  <si>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</si>
  <si>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</si>
  <si>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</si>
  <si>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</si>
  <si>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</si>
  <si>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</si>
  <si>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</si>
  <si>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</si>
  <si>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</si>
  <si>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</si>
  <si>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</si>
  <si>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</si>
  <si>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</si>
  <si>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</si>
  <si>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</si>
  <si>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</si>
  <si>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</si>
  <si>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</si>
  <si>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</si>
  <si>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</si>
  <si>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</si>
  <si>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</si>
  <si>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</si>
  <si>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</si>
  <si>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</si>
  <si>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</si>
  <si>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</si>
  <si>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</si>
  <si>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</si>
  <si>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</si>
  <si>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</si>
  <si>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</si>
  <si>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</si>
  <si>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</si>
  <si>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</si>
  <si>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</si>
  <si>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</si>
  <si>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</si>
  <si>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</si>
  <si>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</si>
  <si>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</si>
  <si>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</si>
  <si>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</si>
  <si>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</si>
  <si>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</si>
  <si>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</si>
  <si>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</si>
  <si>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</si>
  <si>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</si>
  <si>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</si>
  <si>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</si>
  <si>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</si>
  <si>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</si>
  <si>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</si>
  <si>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</si>
  <si>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</si>
  <si>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</si>
  <si>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</si>
  <si>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</si>
  <si>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</si>
  <si>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</si>
  <si>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</si>
  <si>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</si>
  <si>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</si>
  <si>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</si>
  <si>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</si>
  <si>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</si>
  <si>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</si>
  <si>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</si>
  <si>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</si>
  <si>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</si>
  <si>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</si>
  <si>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</si>
  <si>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</si>
  <si>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</si>
  <si>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</si>
  <si>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</si>
  <si>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</si>
  <si>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</si>
  <si>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</si>
  <si>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</si>
  <si>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</si>
  <si>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</si>
  <si>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</si>
  <si>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</si>
  <si>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</si>
  <si>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</si>
  <si>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</si>
  <si>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</si>
  <si>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</si>
  <si>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</si>
  <si>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</si>
  <si>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</si>
  <si>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</si>
  <si>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</si>
  <si>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</si>
  <si>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</si>
  <si>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</si>
  <si>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</si>
  <si>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</si>
  <si>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</si>
  <si>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</si>
  <si>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</si>
  <si>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</si>
  <si>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</si>
  <si>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</si>
  <si>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</si>
  <si>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</si>
  <si>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</si>
  <si>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</si>
  <si>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</si>
  <si>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</si>
  <si>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</si>
  <si>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</si>
  <si>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</si>
  <si>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</si>
  <si>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</si>
  <si>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</si>
  <si>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</si>
  <si>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</si>
  <si>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</si>
  <si>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</si>
  <si>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</si>
  <si>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</si>
  <si>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</si>
  <si>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</si>
  <si>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</si>
  <si>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</si>
  <si>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</si>
  <si>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</si>
  <si>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</si>
  <si>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</si>
  <si>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</si>
  <si>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</si>
  <si>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</si>
  <si>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</si>
  <si>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</si>
  <si>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</si>
  <si>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</si>
  <si>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</si>
  <si>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</si>
  <si>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</si>
  <si>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</si>
  <si>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</si>
  <si>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</si>
  <si>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</si>
  <si>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</si>
  <si>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</si>
  <si>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</si>
  <si>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</si>
  <si>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</si>
  <si>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</si>
  <si>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</si>
  <si>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</si>
  <si>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</si>
  <si>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</si>
  <si>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</si>
  <si>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</si>
  <si>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</si>
  <si>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</si>
  <si>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</si>
  <si>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</si>
  <si>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</si>
  <si>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</si>
  <si>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</si>
  <si>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</si>
  <si>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</si>
  <si>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</si>
  <si>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</si>
  <si>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</si>
  <si>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</si>
  <si>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</si>
  <si>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</si>
  <si>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</si>
  <si>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</si>
  <si>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</si>
  <si>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</si>
  <si>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</si>
  <si>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</si>
  <si>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</si>
  <si>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</si>
  <si>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</si>
  <si>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</si>
  <si>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</si>
  <si>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</si>
  <si>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</si>
  <si>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</si>
  <si>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</si>
  <si>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</si>
  <si>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</si>
  <si>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</si>
  <si>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</si>
  <si>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</si>
  <si>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</si>
  <si>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</si>
  <si>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</si>
  <si>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</si>
  <si>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</si>
  <si>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</si>
  <si>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</si>
  <si>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</si>
  <si>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</si>
  <si>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</si>
  <si>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</si>
  <si>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</si>
  <si>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</si>
  <si>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</si>
  <si>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</si>
  <si>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</si>
  <si>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</si>
  <si>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</si>
  <si>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</si>
  <si>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</si>
  <si>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</si>
  <si>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</si>
  <si>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</si>
  <si>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</si>
  <si>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</si>
  <si>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</si>
  <si>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</si>
  <si>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</si>
  <si>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</si>
  <si>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</si>
  <si>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</si>
  <si>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</si>
  <si>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</si>
  <si>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</si>
  <si>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</si>
  <si>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</si>
  <si>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</si>
  <si>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</si>
  <si>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</si>
  <si>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</si>
  <si>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</si>
  <si>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</si>
  <si>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</si>
  <si>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</si>
  <si>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</si>
  <si>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</si>
  <si>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</si>
  <si>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</si>
  <si>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</si>
  <si>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</si>
  <si>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</si>
  <si>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</si>
  <si>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</si>
  <si>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</si>
  <si>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</si>
  <si>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</si>
  <si>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</si>
  <si>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</si>
  <si>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</si>
  <si>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</si>
  <si>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</si>
  <si>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</si>
  <si>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</si>
  <si>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</si>
  <si>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</si>
  <si>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</si>
  <si>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</si>
  <si>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</si>
  <si>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</si>
  <si>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</si>
  <si>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</si>
  <si>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</si>
  <si>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</si>
  <si>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</si>
  <si>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</si>
  <si>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</si>
  <si>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</si>
  <si>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</si>
  <si>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</si>
  <si>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</si>
  <si>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</si>
  <si>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</si>
  <si>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</si>
  <si>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</si>
  <si>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</si>
  <si>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</si>
  <si>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</si>
  <si>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</si>
  <si>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</si>
  <si>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</si>
  <si>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</si>
  <si>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</si>
  <si>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</si>
  <si>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</si>
  <si>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</si>
  <si>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</si>
  <si>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</si>
  <si>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</si>
  <si>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</si>
  <si>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</si>
  <si>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</si>
  <si>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</si>
  <si>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</si>
  <si>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</si>
  <si>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</si>
  <si>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</si>
  <si>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</si>
  <si>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</si>
  <si>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</si>
  <si>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</si>
  <si>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</si>
  <si>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</si>
  <si>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</si>
  <si>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</si>
  <si>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</si>
  <si>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</si>
  <si>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</si>
  <si>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</si>
  <si>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</si>
  <si>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</si>
  <si>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</si>
  <si>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</si>
  <si>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</si>
  <si>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</si>
  <si>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</si>
  <si>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</si>
  <si>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</si>
  <si>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</si>
  <si>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</si>
  <si>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</si>
  <si>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</si>
  <si>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</si>
  <si>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</si>
  <si>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</si>
  <si>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</si>
  <si>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</si>
  <si>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</si>
  <si>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</si>
  <si>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</si>
  <si>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</si>
  <si>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</si>
  <si>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</si>
  <si>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</si>
  <si>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</si>
  <si>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</si>
  <si>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</si>
  <si>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</si>
  <si>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</si>
  <si>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</si>
  <si>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</si>
  <si>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</si>
  <si>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</si>
  <si>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</si>
  <si>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</si>
  <si>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</si>
  <si>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</si>
  <si>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</si>
  <si>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</si>
  <si>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</si>
  <si>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</si>
  <si>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</si>
  <si>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</si>
  <si>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</si>
  <si>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</si>
  <si>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</si>
  <si>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</si>
  <si>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</si>
  <si>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</si>
  <si>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</si>
  <si>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</si>
  <si>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</si>
  <si>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</si>
  <si>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</si>
  <si>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</si>
  <si>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</si>
  <si>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</si>
  <si>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</si>
  <si>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</si>
  <si>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</si>
  <si>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</si>
  <si>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</si>
  <si>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</si>
  <si>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</si>
  <si>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</si>
  <si>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</si>
  <si>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</si>
  <si>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</si>
  <si>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</si>
  <si>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</si>
  <si>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</si>
  <si>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</si>
  <si>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</si>
  <si>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</si>
  <si>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</si>
  <si>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</si>
  <si>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</si>
  <si>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</si>
  <si>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</si>
  <si>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</si>
  <si>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</si>
  <si>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</si>
  <si>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</si>
  <si>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</si>
  <si>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</si>
  <si>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</si>
  <si>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</si>
  <si>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</si>
  <si>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</si>
  <si>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</si>
  <si>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</si>
  <si>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</si>
  <si>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</si>
  <si>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</si>
  <si>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</si>
  <si>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</si>
  <si>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</si>
  <si>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</si>
  <si>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</si>
  <si>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</si>
  <si>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</si>
  <si>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</si>
  <si>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</si>
  <si>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</si>
  <si>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</si>
  <si>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</si>
  <si>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</si>
  <si>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</si>
  <si>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</si>
  <si>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</si>
  <si>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</si>
  <si>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</si>
  <si>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</si>
  <si>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</si>
  <si>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</si>
  <si>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</si>
  <si>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</si>
  <si>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</si>
  <si>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</si>
  <si>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</si>
  <si>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</si>
  <si>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</si>
  <si>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</si>
  <si>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</si>
  <si>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</si>
  <si>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</si>
  <si>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</si>
  <si>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</si>
  <si>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</si>
  <si>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</si>
  <si>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</si>
  <si>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</si>
  <si>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</si>
  <si>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</si>
  <si>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</si>
  <si>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</si>
  <si>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</si>
  <si>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</si>
  <si>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</si>
  <si>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</si>
  <si>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</si>
  <si>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</si>
  <si>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</si>
  <si>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</si>
  <si>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</si>
  <si>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</si>
  <si>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</si>
  <si>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</si>
  <si>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</si>
  <si>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</si>
  <si>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</si>
  <si>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</si>
  <si>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</si>
  <si>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</si>
  <si>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</si>
  <si>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</si>
  <si>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</si>
  <si>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</si>
  <si>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</si>
  <si>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</si>
  <si>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</si>
  <si>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</si>
  <si>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</si>
  <si>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</si>
  <si>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</si>
  <si>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</si>
  <si>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</si>
  <si>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</si>
  <si>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</si>
  <si>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</si>
  <si>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</si>
  <si>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</si>
  <si>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</si>
  <si>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</si>
  <si>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</si>
  <si>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</si>
  <si>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</si>
  <si>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</si>
  <si>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</si>
  <si>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</si>
  <si>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</si>
  <si>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</si>
  <si>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</si>
  <si>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</si>
  <si>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</si>
  <si>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</si>
  <si>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</si>
  <si>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</si>
  <si>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</si>
  <si>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</si>
  <si>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</si>
  <si>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</si>
  <si>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</si>
  <si>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</si>
  <si>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</si>
  <si>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</si>
  <si>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</si>
  <si>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</si>
  <si>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</si>
  <si>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</si>
  <si>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</si>
  <si>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</si>
  <si>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</si>
  <si>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</si>
  <si>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</si>
  <si>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</si>
  <si>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</si>
  <si>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</si>
  <si>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</si>
  <si>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</si>
  <si>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</si>
  <si>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</si>
  <si>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</si>
  <si>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</si>
  <si>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</si>
  <si>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</si>
  <si>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</si>
  <si>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</si>
  <si>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</si>
  <si>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</si>
  <si>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</si>
  <si>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</si>
  <si>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</si>
  <si>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</si>
  <si>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</si>
  <si>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</si>
  <si>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</si>
  <si>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</si>
  <si>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</si>
  <si>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</si>
  <si>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</si>
  <si>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</si>
  <si>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</si>
  <si>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</si>
  <si>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</si>
  <si>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</si>
  <si>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</si>
  <si>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</si>
  <si>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</si>
  <si>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</si>
  <si>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</si>
  <si>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</si>
  <si>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</si>
  <si>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</si>
  <si>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</si>
  <si>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</si>
  <si>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</si>
  <si>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</si>
  <si>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</si>
  <si>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</si>
  <si>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</si>
  <si>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</si>
  <si>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</si>
  <si>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</si>
  <si>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</si>
  <si>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</si>
  <si>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</si>
  <si>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</si>
  <si>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</si>
  <si>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</si>
  <si>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</si>
  <si>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</si>
  <si>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</si>
  <si>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</si>
  <si>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</si>
  <si>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</si>
  <si>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</si>
  <si>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</si>
  <si>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</si>
  <si>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</si>
  <si>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</si>
  <si>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</si>
  <si>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</si>
  <si>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</si>
  <si>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</si>
  <si>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</si>
  <si>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</si>
  <si>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</si>
  <si>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</si>
  <si>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</si>
  <si>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</si>
  <si>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</si>
  <si>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</si>
  <si>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</si>
  <si>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</si>
  <si>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</si>
  <si>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</si>
  <si>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</si>
  <si>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</si>
  <si>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</si>
  <si>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</si>
  <si>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</si>
  <si>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</si>
  <si>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</si>
  <si>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</si>
  <si>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</si>
  <si>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</si>
  <si>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</si>
  <si>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</si>
  <si>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</si>
  <si>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</si>
  <si>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</si>
  <si>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</si>
  <si>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</si>
  <si>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</si>
  <si>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</si>
  <si>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</si>
  <si>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</si>
  <si>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</si>
  <si>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</si>
  <si>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</si>
  <si>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</si>
  <si>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</si>
  <si>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</si>
  <si>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</si>
  <si>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</si>
  <si>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</si>
  <si>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</si>
  <si>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</si>
  <si>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</si>
  <si>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</si>
  <si>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</si>
  <si>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</si>
  <si>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</si>
  <si>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</si>
  <si>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</si>
  <si>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</si>
  <si>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</si>
  <si>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</si>
  <si>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</si>
  <si>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</si>
  <si>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</si>
  <si>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</si>
  <si>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</si>
  <si>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</si>
  <si>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</si>
  <si>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</si>
  <si>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</si>
  <si>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</si>
  <si>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</si>
  <si>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</si>
  <si>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</si>
  <si>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</si>
  <si>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</si>
  <si>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</si>
  <si>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</si>
  <si>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</si>
  <si>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</si>
  <si>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</si>
  <si>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</si>
  <si>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</si>
  <si>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</si>
  <si>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</si>
  <si>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</si>
  <si>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</si>
  <si>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</si>
  <si>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</si>
  <si>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</si>
  <si>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</si>
  <si>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</si>
  <si>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</si>
  <si>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</si>
  <si>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</si>
  <si>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</si>
  <si>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</si>
  <si>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</si>
  <si>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</si>
  <si>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</si>
  <si>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</si>
  <si>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</si>
  <si>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</si>
  <si>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</si>
  <si>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</si>
  <si>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</si>
  <si>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</si>
  <si>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</si>
  <si>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</si>
  <si>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</si>
  <si>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</si>
  <si>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</si>
  <si>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</si>
  <si>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</si>
  <si>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</si>
  <si>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</si>
  <si>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</si>
  <si>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</si>
  <si>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</si>
  <si>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</si>
  <si>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</si>
  <si>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</si>
  <si>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</si>
  <si>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</si>
  <si>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</si>
  <si>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</si>
  <si>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</si>
  <si>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</si>
  <si>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</si>
  <si>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</si>
  <si>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</si>
  <si>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</si>
  <si>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</si>
  <si>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</si>
  <si>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</si>
  <si>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</si>
  <si>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</si>
  <si>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</si>
  <si>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</si>
  <si>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</si>
  <si>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</si>
  <si>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</si>
  <si>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</si>
  <si>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</si>
  <si>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</si>
  <si>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</si>
  <si>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</si>
  <si>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</si>
  <si>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</si>
  <si>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</si>
  <si>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</si>
  <si>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</si>
  <si>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</si>
  <si>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</si>
  <si>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</si>
  <si>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</si>
  <si>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</si>
  <si>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</si>
  <si>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</si>
  <si>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</si>
  <si>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</si>
  <si>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</si>
  <si>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</si>
  <si>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</si>
  <si>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</si>
  <si>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</si>
  <si>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</si>
  <si>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</si>
  <si>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</si>
  <si>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</si>
  <si>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</si>
  <si>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</si>
  <si>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</si>
  <si>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</si>
  <si>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</si>
  <si>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</si>
  <si>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</si>
  <si>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</si>
  <si>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</si>
  <si>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</si>
  <si>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</si>
  <si>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</si>
  <si>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</si>
  <si>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</si>
  <si>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</si>
  <si>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</si>
  <si>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</si>
  <si>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</si>
  <si>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</si>
  <si>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</si>
  <si>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</si>
  <si>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</si>
  <si>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</si>
  <si>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</si>
  <si>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</si>
  <si>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</si>
  <si>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</si>
  <si>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</si>
  <si>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</si>
  <si>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</si>
  <si>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</si>
  <si>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</si>
  <si>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</si>
  <si>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</si>
  <si>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</si>
  <si>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</si>
  <si>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</si>
  <si>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</si>
  <si>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</si>
  <si>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</si>
  <si>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</si>
  <si>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</si>
  <si>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</si>
  <si>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</si>
  <si>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</si>
  <si>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</si>
  <si>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</si>
  <si>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</si>
  <si>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</si>
  <si>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</si>
  <si>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</si>
  <si>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</si>
  <si>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</si>
  <si>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</si>
  <si>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</si>
  <si>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</si>
  <si>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</si>
  <si>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</si>
  <si>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</si>
  <si>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</si>
  <si>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</si>
  <si>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</si>
  <si>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</si>
  <si>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</si>
  <si>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</si>
  <si>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</si>
  <si>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</si>
  <si>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</si>
  <si>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</si>
  <si>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</si>
  <si>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</si>
  <si>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</si>
  <si>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</si>
  <si>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</si>
  <si>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</si>
  <si>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</si>
  <si>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</si>
  <si>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</si>
  <si>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</si>
  <si>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</si>
  <si>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</si>
  <si>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</si>
  <si>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</si>
  <si>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</si>
  <si>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</si>
  <si>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</si>
  <si>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</si>
  <si>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</si>
  <si>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</si>
  <si>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</si>
  <si>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</si>
  <si>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</si>
  <si>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</si>
  <si>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</si>
  <si>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</si>
  <si>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</si>
  <si>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</si>
  <si>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</si>
  <si>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</si>
  <si>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</si>
  <si>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</si>
  <si>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</si>
  <si>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</si>
  <si>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</si>
  <si>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</si>
  <si>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</si>
  <si>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</si>
  <si>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</si>
  <si>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</si>
  <si>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</si>
  <si>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</si>
  <si>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</si>
  <si>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</si>
  <si>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</si>
  <si>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</si>
  <si>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</si>
  <si>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</si>
  <si>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</si>
  <si>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</si>
  <si>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</si>
  <si>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</si>
  <si>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</si>
  <si>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</si>
  <si>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</si>
  <si>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</si>
  <si>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</si>
  <si>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</si>
  <si>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</si>
  <si>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</si>
  <si>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</si>
  <si>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</si>
  <si>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</si>
  <si>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</si>
  <si>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</si>
  <si>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</si>
  <si>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</si>
  <si>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</si>
  <si>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</si>
  <si>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</si>
  <si>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</si>
  <si>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</si>
  <si>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</si>
  <si>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</si>
  <si>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</si>
  <si>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</si>
  <si>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</si>
  <si>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</si>
  <si>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</si>
  <si>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</si>
  <si>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</si>
  <si>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</si>
  <si>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</si>
  <si>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</si>
  <si>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</si>
  <si>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</si>
  <si>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</si>
  <si>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</si>
  <si>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</si>
  <si>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</si>
  <si>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</si>
  <si>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</si>
  <si>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</si>
  <si>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</si>
  <si>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</si>
  <si>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</si>
  <si>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</si>
  <si>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</si>
  <si>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</si>
  <si>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</si>
  <si>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</si>
  <si>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</si>
  <si>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</si>
  <si>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</si>
  <si>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</si>
  <si>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</si>
  <si>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</si>
  <si>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</si>
  <si>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</si>
  <si>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</si>
  <si>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</si>
  <si>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</si>
  <si>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</si>
  <si>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</si>
  <si>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</si>
  <si>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</si>
  <si>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</si>
  <si>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</si>
  <si>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</si>
  <si>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</si>
  <si>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</si>
  <si>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</si>
  <si>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</si>
  <si>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</si>
  <si>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</si>
  <si>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</si>
  <si>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</si>
  <si>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</si>
  <si>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</si>
  <si>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</si>
  <si>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</si>
  <si>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</si>
  <si>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</si>
  <si>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</si>
  <si>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</si>
  <si>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</si>
  <si>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</si>
  <si>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</si>
  <si>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</si>
  <si>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</si>
  <si>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</si>
  <si>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</si>
  <si>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</si>
  <si>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</si>
  <si>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</si>
  <si>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</si>
  <si>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</si>
  <si>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</si>
  <si>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</si>
  <si>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</si>
  <si>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</si>
  <si>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</si>
  <si>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</si>
  <si>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</si>
  <si>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</si>
  <si>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</si>
  <si>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</si>
  <si>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</si>
  <si>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</si>
  <si>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</si>
  <si>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</si>
  <si>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</si>
  <si>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</si>
  <si>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</si>
  <si>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</si>
  <si>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</si>
  <si>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</si>
  <si>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</si>
  <si>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</si>
  <si>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</si>
  <si>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</si>
  <si>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</si>
  <si>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</si>
  <si>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</si>
  <si>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</si>
  <si>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</si>
  <si>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</si>
  <si>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</si>
  <si>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</si>
  <si>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</si>
  <si>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</si>
  <si>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</si>
  <si>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</si>
  <si>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</si>
  <si>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</si>
  <si>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</si>
  <si>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</si>
  <si>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</si>
  <si>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</si>
  <si>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</si>
  <si>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</si>
  <si>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</si>
  <si>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</si>
  <si>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</si>
  <si>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</si>
  <si>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</si>
  <si>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</si>
  <si>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</si>
  <si>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</si>
  <si>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</si>
  <si>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</si>
  <si>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</si>
  <si>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</si>
  <si>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</si>
  <si>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</si>
  <si>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</si>
  <si>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</si>
  <si>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</si>
  <si>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</si>
  <si>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</si>
  <si>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</si>
  <si>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</si>
  <si>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</si>
  <si>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</si>
  <si>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</si>
  <si>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</si>
  <si>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</si>
  <si>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</si>
  <si>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</si>
  <si>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</si>
  <si>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</si>
  <si>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</si>
  <si>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</si>
  <si>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</si>
  <si>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</si>
  <si>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</si>
  <si>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</si>
  <si>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</si>
  <si>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</si>
  <si>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</si>
  <si>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</si>
  <si>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</si>
  <si>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</si>
  <si>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</si>
  <si>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</si>
  <si>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</si>
  <si>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</si>
  <si>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</si>
  <si>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</si>
  <si>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</si>
  <si>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</si>
  <si>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</si>
  <si>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</si>
  <si>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</si>
  <si>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</si>
  <si>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</si>
  <si>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</si>
  <si>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</si>
  <si>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</si>
  <si>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</si>
  <si>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</si>
  <si>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</si>
  <si>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</si>
  <si>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</si>
  <si>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</si>
  <si>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</si>
  <si>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</si>
  <si>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</si>
  <si>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</si>
  <si>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</si>
  <si>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</si>
  <si>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</si>
  <si>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</si>
  <si>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</si>
  <si>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</si>
  <si>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</si>
  <si>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</si>
  <si>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</si>
  <si>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</si>
  <si>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</si>
  <si>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</si>
  <si>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</si>
  <si>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</si>
  <si>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</si>
  <si>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</si>
  <si>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</si>
  <si>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</si>
  <si>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</si>
  <si>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</si>
  <si>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</si>
  <si>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</si>
  <si>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</si>
  <si>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</si>
  <si>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</si>
  <si>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</si>
  <si>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</si>
  <si>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</si>
  <si>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</si>
  <si>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</si>
  <si>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</si>
  <si>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</si>
  <si>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</si>
  <si>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</si>
  <si>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</si>
  <si>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</si>
  <si>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</si>
  <si>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</si>
  <si>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</si>
  <si>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</si>
  <si>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</si>
  <si>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</si>
  <si>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</si>
  <si>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</si>
  <si>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</si>
  <si>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</si>
  <si>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</si>
  <si>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</si>
  <si>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</si>
  <si>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</si>
  <si>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</si>
  <si>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</si>
  <si>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</si>
  <si>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</si>
  <si>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</si>
  <si>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</si>
  <si>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</si>
  <si>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</si>
  <si>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</si>
  <si>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</si>
  <si>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</si>
  <si>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</si>
  <si>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</si>
  <si>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</si>
  <si>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</si>
  <si>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</si>
  <si>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</si>
  <si>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</si>
  <si>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</si>
  <si>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</si>
  <si>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</si>
  <si>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</si>
  <si>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</si>
  <si>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</si>
  <si>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</si>
  <si>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</si>
  <si>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</si>
  <si>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</si>
  <si>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</si>
  <si>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</si>
  <si>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</si>
  <si>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</si>
  <si>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</si>
  <si>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</si>
  <si>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</si>
  <si>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</si>
  <si>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</si>
  <si>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</si>
  <si>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</si>
  <si>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</si>
  <si>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</si>
  <si>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</si>
  <si>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</si>
  <si>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</si>
  <si>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</si>
  <si>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</si>
  <si>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</si>
  <si>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</si>
  <si>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</si>
  <si>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</si>
  <si>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</si>
  <si>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</si>
  <si>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</si>
  <si>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</si>
  <si>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</si>
  <si>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</si>
  <si>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</si>
  <si>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</si>
  <si>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</si>
  <si>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</si>
  <si>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</si>
  <si>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</si>
  <si>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</si>
  <si>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</si>
  <si>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</si>
  <si>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</si>
  <si>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</si>
  <si>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</si>
  <si>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</si>
  <si>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</si>
  <si>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</si>
  <si>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</si>
  <si>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</si>
  <si>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</si>
  <si>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</si>
  <si>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</si>
  <si>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</si>
  <si>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</si>
  <si>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</si>
  <si>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</si>
  <si>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</si>
  <si>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</si>
  <si>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</si>
  <si>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</si>
  <si>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</si>
  <si>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</si>
  <si>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</si>
  <si>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</si>
  <si>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</si>
  <si>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</si>
  <si>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</si>
  <si>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</si>
  <si>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</si>
  <si>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</si>
  <si>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</si>
  <si>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</si>
  <si>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</si>
  <si>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</si>
  <si>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</si>
  <si>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</si>
  <si>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</si>
  <si>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</si>
  <si>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</si>
  <si>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</si>
  <si>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</si>
  <si>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</si>
  <si>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</si>
  <si>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</si>
  <si>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</si>
  <si>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</si>
  <si>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</si>
  <si>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</si>
  <si>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</si>
  <si>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</si>
  <si>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</si>
  <si>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</si>
  <si>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</si>
  <si>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</si>
  <si>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</si>
  <si>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</si>
  <si>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</si>
  <si>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</si>
  <si>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</si>
  <si>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</si>
  <si>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</si>
  <si>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</si>
  <si>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</si>
  <si>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</si>
  <si>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</si>
  <si>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</si>
  <si>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</si>
  <si>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</si>
  <si>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</si>
  <si>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</si>
  <si>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</si>
  <si>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</si>
  <si>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</si>
  <si>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</si>
  <si>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</si>
  <si>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</si>
  <si>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</si>
  <si>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</si>
  <si>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</si>
  <si>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</si>
  <si>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</si>
  <si>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</si>
  <si>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</si>
  <si>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</si>
  <si>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</si>
  <si>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</si>
  <si>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</si>
  <si>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</si>
  <si>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</si>
  <si>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</si>
  <si>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</si>
  <si>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</si>
  <si>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</si>
  <si>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</si>
  <si>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</si>
  <si>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</si>
  <si>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</si>
  <si>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</si>
  <si>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</si>
  <si>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</si>
  <si>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</si>
  <si>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</si>
  <si>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</si>
  <si>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</si>
  <si>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</si>
  <si>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</si>
  <si>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</si>
  <si>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</si>
  <si>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</si>
  <si>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</si>
  <si>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</si>
  <si>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</si>
  <si>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</si>
  <si>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</si>
  <si>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</si>
  <si>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</si>
  <si>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</si>
  <si>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</si>
  <si>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</si>
  <si>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</si>
  <si>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</si>
  <si>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</si>
  <si>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</si>
  <si>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</si>
  <si>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</si>
  <si>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</si>
  <si>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</si>
  <si>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</si>
  <si>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</si>
  <si>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</si>
  <si>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</si>
  <si>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</si>
  <si>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</si>
  <si>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</si>
  <si>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</si>
  <si>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</si>
  <si>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</si>
  <si>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</si>
  <si>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</si>
  <si>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</si>
  <si>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</si>
  <si>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</si>
  <si>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</si>
  <si>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</si>
  <si>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</si>
  <si>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</si>
  <si>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</si>
  <si>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</si>
  <si>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</si>
  <si>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</si>
  <si>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</si>
  <si>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</si>
  <si>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</si>
  <si>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</si>
  <si>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</si>
  <si>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</si>
  <si>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</si>
  <si>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</si>
  <si>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</si>
  <si>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</si>
  <si>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</si>
  <si>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</si>
  <si>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</si>
  <si>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</si>
  <si>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</si>
  <si>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</si>
  <si>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</si>
  <si>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</si>
  <si>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</si>
  <si>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</si>
  <si>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</si>
  <si>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</si>
  <si>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</si>
  <si>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</si>
  <si>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</si>
  <si>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</si>
  <si>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</si>
  <si>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</si>
  <si>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</si>
  <si>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</si>
  <si>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</si>
  <si>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</si>
  <si>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</si>
  <si>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</si>
  <si>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</si>
  <si>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</si>
  <si>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</si>
  <si>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</si>
  <si>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</si>
  <si>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</si>
  <si>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</si>
  <si>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</si>
  <si>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</si>
  <si>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</si>
  <si>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</si>
  <si>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</si>
  <si>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</si>
  <si>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</si>
  <si>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</si>
  <si>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</si>
  <si>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</si>
  <si>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</si>
  <si>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</si>
  <si>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</si>
  <si>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</si>
  <si>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</si>
  <si>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</si>
  <si>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</si>
  <si>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</si>
  <si>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</si>
  <si>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</si>
  <si>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</si>
  <si>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</si>
  <si>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</si>
  <si>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</si>
  <si>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</si>
  <si>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</si>
  <si>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</si>
  <si>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</si>
  <si>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</si>
  <si>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</si>
  <si>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</si>
  <si>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</si>
  <si>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</si>
  <si>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</si>
  <si>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</si>
  <si>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</si>
  <si>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</si>
  <si>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</si>
  <si>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</si>
  <si>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</si>
  <si>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</si>
  <si>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</si>
  <si>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</si>
  <si>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</si>
  <si>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</si>
  <si>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</si>
  <si>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</si>
  <si>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</si>
  <si>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</si>
  <si>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</si>
  <si>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</si>
  <si>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</si>
  <si>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</si>
  <si>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</si>
  <si>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</si>
  <si>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</si>
  <si>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</si>
  <si>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</si>
  <si>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</si>
  <si>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</si>
  <si>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</si>
  <si>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</si>
  <si>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</si>
  <si>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</si>
  <si>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</si>
  <si>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</si>
  <si>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</si>
  <si>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</si>
  <si>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</si>
  <si>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</si>
  <si>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</si>
  <si>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</si>
  <si>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</si>
  <si>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</si>
  <si>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</si>
  <si>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</si>
  <si>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</si>
  <si>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</si>
  <si>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</si>
  <si>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</si>
  <si>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</si>
  <si>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</si>
  <si>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</si>
  <si>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</si>
  <si>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</si>
  <si>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</si>
  <si>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</si>
  <si>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</si>
  <si>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</si>
  <si>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</si>
  <si>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</si>
  <si>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</si>
  <si>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</si>
  <si>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</si>
  <si>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</si>
  <si>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</si>
  <si>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</si>
  <si>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</si>
  <si>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</si>
  <si>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</si>
  <si>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</si>
  <si>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</si>
  <si>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</si>
  <si>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</si>
  <si>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</si>
  <si>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</si>
  <si>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</si>
  <si>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</si>
  <si>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</si>
  <si>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</si>
  <si>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</si>
  <si>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</si>
  <si>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</si>
  <si>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</si>
  <si>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</si>
  <si>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</si>
  <si>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</si>
  <si>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</si>
  <si>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</si>
  <si>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</si>
  <si>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</si>
  <si>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</si>
  <si>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</si>
  <si>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</si>
  <si>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</si>
  <si>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</si>
  <si>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</si>
  <si>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</si>
  <si>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</si>
  <si>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</si>
  <si>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</si>
  <si>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</si>
  <si>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</si>
  <si>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</si>
  <si>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</si>
  <si>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</si>
  <si>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</si>
  <si>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</si>
  <si>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</si>
  <si>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</si>
  <si>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</si>
  <si>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</si>
  <si>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</si>
  <si>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</si>
  <si>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</si>
  <si>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</si>
  <si>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</si>
  <si>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</si>
  <si>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</si>
  <si>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</si>
  <si>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</si>
  <si>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</si>
  <si>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</si>
  <si>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</si>
  <si>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</si>
  <si>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</si>
  <si>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</si>
  <si>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</si>
  <si>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</si>
  <si>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</si>
  <si>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</si>
  <si>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</si>
  <si>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</si>
  <si>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</si>
  <si>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</si>
  <si>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</si>
  <si>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</si>
  <si>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</si>
  <si>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</si>
  <si>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</si>
  <si>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</si>
  <si>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</si>
  <si>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</si>
  <si>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</si>
  <si>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</si>
  <si>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</si>
  <si>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</si>
  <si>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</si>
  <si>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</si>
  <si>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</si>
  <si>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</si>
  <si>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</si>
  <si>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</si>
  <si>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</si>
  <si>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</si>
  <si>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</si>
  <si>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</si>
  <si>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</si>
  <si>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</si>
  <si>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</si>
  <si>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</si>
  <si>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</si>
  <si>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</si>
  <si>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</si>
  <si>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</si>
  <si>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</si>
  <si>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</si>
  <si>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</si>
  <si>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</si>
  <si>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</si>
  <si>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</si>
  <si>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</si>
  <si>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</si>
  <si>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</si>
  <si>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</si>
  <si>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</si>
  <si>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</si>
  <si>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</si>
  <si>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</si>
  <si>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</si>
  <si>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</si>
  <si>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</si>
  <si>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</si>
  <si>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</si>
  <si>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</si>
  <si>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</si>
  <si>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</si>
  <si>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</si>
  <si>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</si>
  <si>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</si>
  <si>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</si>
  <si>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</si>
  <si>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</si>
  <si>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</si>
  <si>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</si>
  <si>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</si>
  <si>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</si>
  <si>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</si>
  <si>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</si>
  <si>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</si>
  <si>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</si>
  <si>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</si>
  <si>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</si>
  <si>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</si>
  <si>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</si>
  <si>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</si>
  <si>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</si>
  <si>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</si>
  <si>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</si>
  <si>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</si>
  <si>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</si>
  <si>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</si>
  <si>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</si>
  <si>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</si>
  <si>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</si>
  <si>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</si>
  <si>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</si>
  <si>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</si>
  <si>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</si>
  <si>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</si>
  <si>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</si>
  <si>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</si>
  <si>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</si>
  <si>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</si>
  <si>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</si>
  <si>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</si>
  <si>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</si>
  <si>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</si>
  <si>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</si>
  <si>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</si>
  <si>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</si>
  <si>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</si>
  <si>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</si>
  <si>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</si>
  <si>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</si>
  <si>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</si>
  <si>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</si>
  <si>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</si>
  <si>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</si>
  <si>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</si>
  <si>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</si>
  <si>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</si>
  <si>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</si>
  <si>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</si>
  <si>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</si>
  <si>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</si>
  <si>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</si>
  <si>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</si>
  <si>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</si>
  <si>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</si>
  <si>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</si>
  <si>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</si>
  <si>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</si>
  <si>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</si>
  <si>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</si>
  <si>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</si>
  <si>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</si>
  <si>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</si>
  <si>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</si>
  <si>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</si>
  <si>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</si>
  <si>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</si>
  <si>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</si>
  <si>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</si>
  <si>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</si>
  <si>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</si>
  <si>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</si>
  <si>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</si>
  <si>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</si>
  <si>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</si>
  <si>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</si>
  <si>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</si>
  <si>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</si>
  <si>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</si>
  <si>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</si>
  <si>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</si>
  <si>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</si>
  <si>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</si>
  <si>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</si>
  <si>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</si>
  <si>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</si>
  <si>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</si>
  <si>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</si>
  <si>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</si>
  <si>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</si>
  <si>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</si>
  <si>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</si>
  <si>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</si>
  <si>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</si>
  <si>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</si>
  <si>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</si>
  <si>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</si>
  <si>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</si>
  <si>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</si>
  <si>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</si>
  <si>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</si>
  <si>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</si>
  <si>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</si>
  <si>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</si>
  <si>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</si>
  <si>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</si>
  <si>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</si>
  <si>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</si>
  <si>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</si>
  <si>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</si>
  <si>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</si>
  <si>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</si>
  <si>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</si>
  <si>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</si>
  <si>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</si>
  <si>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</si>
  <si>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</si>
  <si>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</si>
  <si>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</si>
  <si>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</si>
  <si>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</si>
  <si>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</si>
  <si>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</si>
  <si>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</si>
  <si>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</si>
  <si>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</si>
  <si>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</si>
  <si>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</si>
  <si>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</si>
  <si>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</si>
  <si>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</si>
  <si>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</si>
  <si>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</si>
  <si>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</si>
  <si>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</si>
  <si>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</si>
  <si>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</si>
  <si>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</si>
  <si>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</si>
  <si>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</si>
  <si>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</si>
  <si>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</si>
  <si>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</si>
  <si>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</si>
  <si>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</si>
  <si>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</si>
  <si>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</si>
  <si>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</si>
  <si>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</si>
  <si>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</si>
  <si>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</si>
  <si>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</si>
  <si>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</si>
  <si>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</si>
  <si>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</si>
  <si>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</si>
  <si>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</si>
  <si>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</si>
  <si>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</si>
  <si>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</si>
  <si>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</si>
  <si>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</si>
  <si>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</si>
  <si>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</si>
  <si>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</si>
  <si>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</si>
  <si>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</si>
  <si>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</si>
  <si>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</si>
  <si>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</si>
  <si>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</si>
  <si>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</si>
  <si>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</si>
  <si>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</si>
  <si>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</si>
  <si>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</si>
  <si>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</si>
  <si>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</si>
  <si>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</si>
  <si>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</si>
  <si>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</si>
  <si>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</si>
  <si>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</si>
  <si>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</si>
  <si>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</si>
  <si>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</si>
  <si>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</si>
  <si>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</si>
  <si>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</si>
  <si>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</si>
  <si>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</si>
  <si>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</si>
  <si>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</si>
  <si>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</si>
  <si>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</si>
  <si>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</si>
  <si>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</si>
  <si>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</si>
  <si>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</si>
  <si>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</si>
  <si>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</si>
  <si>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</si>
  <si>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</si>
  <si>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</si>
  <si>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</si>
  <si>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</si>
  <si>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</si>
  <si>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</si>
  <si>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</si>
  <si>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</si>
  <si>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</si>
  <si>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</si>
  <si>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</si>
  <si>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</si>
  <si>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</si>
  <si>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</si>
  <si>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</si>
  <si>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</si>
  <si>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</si>
  <si>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</si>
  <si>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</si>
  <si>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</si>
  <si>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</si>
  <si>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</si>
  <si>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</si>
  <si>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</si>
  <si>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</si>
  <si>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</si>
  <si>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</si>
  <si>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</si>
  <si>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</si>
  <si>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</si>
  <si>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</si>
  <si>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</si>
  <si>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</si>
  <si>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</si>
  <si>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</si>
  <si>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</si>
  <si>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</si>
  <si>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</si>
  <si>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</si>
  <si>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</si>
  <si>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</si>
  <si>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</si>
  <si>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</si>
  <si>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</si>
  <si>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</si>
  <si>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</si>
  <si>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</si>
  <si>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</si>
  <si>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</si>
  <si>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</si>
  <si>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</si>
  <si>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</si>
  <si>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</si>
  <si>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</si>
  <si>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</si>
  <si>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</si>
  <si>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</si>
  <si>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</si>
  <si>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</si>
  <si>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</si>
  <si>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</si>
  <si>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</si>
  <si>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</si>
  <si>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</si>
  <si>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</si>
  <si>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</si>
  <si>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</si>
  <si>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</si>
  <si>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</si>
  <si>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</si>
  <si>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</si>
  <si>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</si>
  <si>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</si>
  <si>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</si>
  <si>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</si>
  <si>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</si>
  <si>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</si>
  <si>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</si>
  <si>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</si>
  <si>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</si>
  <si>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</si>
  <si>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</si>
  <si>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</si>
  <si>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</si>
  <si>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</si>
  <si>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</si>
  <si>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</si>
  <si>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</si>
  <si>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</si>
  <si>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</si>
  <si>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</si>
  <si>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</si>
  <si>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</si>
  <si>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</si>
  <si>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</si>
  <si>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</si>
  <si>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</si>
  <si>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</si>
  <si>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</si>
  <si>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</si>
  <si>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</si>
  <si>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</si>
  <si>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</si>
  <si>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</si>
  <si>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</si>
  <si>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</si>
  <si>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</si>
  <si>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</si>
  <si>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</si>
  <si>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</si>
  <si>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</si>
  <si>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</si>
  <si>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</si>
  <si>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</si>
  <si>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</si>
  <si>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</si>
  <si>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</si>
  <si>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</si>
  <si>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</si>
  <si>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</si>
  <si>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</si>
  <si>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</si>
  <si>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</si>
  <si>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</si>
  <si>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</si>
  <si>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</si>
  <si>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</si>
  <si>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</si>
  <si>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</si>
  <si>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</si>
  <si>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</si>
  <si>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</si>
  <si>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</si>
  <si>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</si>
  <si>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</si>
  <si>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</si>
  <si>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</si>
  <si>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</si>
  <si>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</si>
  <si>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</si>
  <si>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</si>
  <si>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</si>
  <si>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</si>
  <si>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</si>
  <si>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</si>
  <si>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</si>
  <si>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</si>
  <si>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</si>
  <si>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</si>
  <si>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</si>
  <si>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</si>
  <si>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</si>
  <si>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</si>
  <si>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</si>
  <si>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</si>
  <si>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</si>
  <si>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</si>
  <si>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</si>
  <si>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</si>
  <si>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</si>
  <si>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</si>
  <si>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</si>
  <si>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</si>
  <si>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</si>
  <si>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</si>
  <si>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</si>
  <si>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</si>
  <si>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</si>
  <si>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</si>
  <si>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</si>
  <si>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</si>
  <si>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</si>
  <si>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</si>
  <si>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</si>
  <si>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</si>
  <si>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</si>
  <si>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</si>
  <si>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</si>
  <si>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</si>
  <si>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</si>
  <si>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</si>
  <si>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</si>
  <si>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</si>
  <si>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</si>
  <si>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</si>
  <si>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</si>
  <si>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</si>
  <si>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</si>
  <si>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</si>
  <si>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</si>
  <si>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</si>
  <si>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</si>
  <si>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</si>
  <si>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</si>
  <si>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</si>
  <si>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</si>
  <si>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</si>
  <si>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</si>
  <si>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</si>
  <si>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</si>
  <si>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</si>
  <si>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</si>
  <si>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</si>
  <si>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</si>
  <si>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</si>
  <si>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</si>
  <si>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</si>
  <si>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</si>
  <si>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</si>
  <si>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</si>
  <si>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</si>
  <si>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</si>
  <si>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</si>
  <si>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</si>
  <si>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</si>
  <si>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</si>
  <si>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</si>
  <si>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</si>
  <si>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</si>
  <si>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</si>
  <si>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</si>
  <si>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</si>
  <si>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</si>
  <si>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</si>
  <si>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</si>
  <si>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</si>
  <si>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</si>
  <si>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</si>
  <si>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</si>
  <si>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</si>
  <si>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</si>
  <si>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</si>
  <si>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</si>
  <si>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</si>
  <si>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</si>
  <si>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</si>
  <si>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</si>
  <si>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</si>
  <si>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</si>
  <si>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</si>
  <si>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</si>
  <si>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</si>
  <si>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</si>
  <si>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</si>
  <si>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</si>
  <si>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</si>
  <si>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</si>
  <si>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</si>
  <si>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</si>
  <si>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</si>
  <si>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</si>
  <si>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</si>
  <si>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</si>
  <si>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</si>
  <si>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</si>
  <si>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</si>
  <si>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</si>
  <si>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</si>
  <si>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</si>
  <si>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</si>
  <si>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</si>
  <si>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</si>
  <si>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</si>
  <si>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</si>
  <si>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</si>
  <si>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</si>
  <si>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</si>
  <si>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</si>
  <si>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</si>
  <si>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</si>
  <si>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</si>
  <si>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</si>
  <si>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</si>
  <si>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</si>
  <si>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</si>
  <si>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</si>
  <si>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</si>
  <si>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</si>
  <si>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</si>
  <si>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</si>
  <si>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</si>
  <si>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</si>
  <si>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</si>
  <si>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</si>
  <si>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</si>
  <si>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</si>
  <si>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</si>
  <si>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</si>
  <si>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</si>
  <si>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</si>
  <si>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</si>
  <si>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</si>
  <si>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</si>
  <si>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</si>
  <si>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</si>
  <si>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</si>
  <si>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</si>
  <si>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</si>
  <si>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</si>
  <si>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</si>
  <si>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</si>
  <si>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</si>
  <si>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</si>
  <si>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</si>
  <si>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</si>
  <si>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</si>
  <si>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</si>
  <si>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</si>
  <si>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</si>
  <si>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</si>
  <si>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</si>
  <si>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</si>
  <si>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</si>
  <si>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</si>
  <si>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</si>
  <si>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</si>
  <si>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</si>
  <si>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</si>
  <si>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</si>
  <si>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</si>
  <si>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</si>
  <si>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</si>
  <si>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</si>
  <si>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</si>
  <si>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</si>
  <si>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</si>
  <si>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</si>
  <si>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</si>
  <si>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</si>
  <si>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</si>
  <si>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</si>
  <si>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</si>
  <si>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</si>
  <si>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</si>
  <si>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</si>
  <si>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</si>
  <si>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</si>
  <si>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</si>
  <si>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</si>
  <si>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</si>
  <si>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</si>
  <si>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</si>
  <si>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</si>
  <si>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</si>
  <si>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</si>
  <si>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</si>
  <si>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</si>
  <si>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</si>
  <si>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</si>
  <si>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</si>
  <si>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</si>
  <si>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</si>
  <si>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</si>
  <si>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</si>
  <si>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</si>
  <si>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</si>
  <si>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</si>
  <si>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</si>
  <si>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</si>
  <si>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</si>
  <si>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</si>
  <si>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</si>
  <si>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</si>
  <si>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</si>
  <si>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</si>
  <si>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</si>
  <si>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</si>
  <si>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</si>
  <si>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</si>
  <si>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</si>
  <si>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</si>
  <si>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</si>
  <si>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</si>
  <si>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</si>
  <si>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</si>
  <si>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</si>
  <si>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</si>
  <si>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</si>
  <si>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</si>
  <si>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</si>
  <si>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</si>
  <si>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</si>
  <si>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</si>
  <si>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</si>
  <si>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</si>
  <si>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</si>
  <si>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</si>
  <si>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</si>
  <si>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</si>
  <si>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</si>
  <si>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</si>
  <si>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</si>
  <si>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</si>
  <si>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</si>
  <si>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</si>
  <si>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</si>
  <si>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</si>
  <si>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</si>
  <si>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</si>
  <si>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</si>
  <si>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</si>
  <si>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</si>
  <si>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</si>
  <si>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</si>
  <si>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</si>
  <si>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</si>
  <si>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</si>
  <si>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</si>
  <si>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</si>
  <si>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</si>
  <si>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</si>
  <si>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</si>
  <si>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</si>
  <si>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</si>
  <si>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</si>
  <si>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</si>
  <si>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</si>
  <si>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</si>
  <si>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</si>
  <si>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</si>
  <si>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</si>
  <si>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</si>
  <si>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</si>
  <si>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</si>
  <si>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</si>
  <si>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</si>
  <si>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</si>
  <si>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</si>
  <si>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</si>
  <si>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</si>
  <si>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</si>
  <si>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</si>
  <si>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</si>
  <si>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</si>
  <si>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</si>
  <si>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</si>
  <si>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</si>
  <si>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</si>
  <si>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</si>
  <si>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</si>
  <si>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</si>
  <si>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</si>
  <si>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</si>
  <si>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</si>
  <si>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</si>
  <si>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</si>
  <si>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</si>
  <si>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</si>
  <si>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</si>
  <si>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</si>
  <si>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</si>
  <si>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</si>
  <si>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</si>
  <si>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</si>
  <si>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</si>
  <si>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</si>
  <si>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</si>
  <si>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</si>
  <si>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</si>
  <si>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</si>
  <si>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</si>
  <si>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</si>
  <si>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</si>
  <si>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</si>
  <si>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</si>
  <si>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</si>
  <si>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</si>
  <si>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</si>
  <si>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</si>
  <si>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</si>
  <si>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</si>
  <si>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</si>
  <si>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</si>
  <si>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</si>
  <si>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</si>
  <si>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</si>
  <si>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</si>
  <si>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</si>
  <si>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</si>
  <si>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</si>
  <si>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</si>
  <si>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</si>
  <si>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</si>
  <si>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</si>
  <si>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</si>
  <si>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</si>
  <si>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</si>
  <si>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</si>
  <si>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</si>
  <si>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</si>
  <si>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</si>
  <si>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</si>
  <si>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</si>
  <si>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</si>
  <si>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</si>
  <si>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</si>
  <si>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</si>
  <si>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</si>
  <si>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</si>
  <si>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</si>
  <si>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</si>
  <si>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</si>
  <si>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</si>
  <si>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</si>
  <si>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</si>
  <si>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</si>
  <si>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</si>
  <si>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</si>
  <si>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</si>
  <si>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</si>
  <si>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</si>
  <si>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</si>
  <si>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</si>
  <si>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</si>
  <si>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</si>
  <si>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</si>
  <si>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</si>
  <si>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</si>
  <si>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</si>
  <si>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</si>
  <si>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</si>
  <si>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</si>
  <si>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</si>
  <si>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</si>
  <si>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</si>
  <si>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</si>
  <si>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</si>
  <si>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</si>
  <si>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</si>
  <si>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</si>
  <si>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</si>
  <si>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</si>
  <si>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</si>
  <si>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</si>
  <si>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</si>
  <si>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</si>
  <si>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</si>
  <si>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</si>
  <si>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</si>
  <si>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</si>
  <si>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</si>
  <si>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</si>
  <si>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</si>
  <si>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</si>
  <si>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</si>
  <si>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</si>
  <si>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</si>
  <si>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</si>
  <si>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</si>
  <si>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</si>
  <si>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</si>
  <si>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</si>
  <si>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</si>
  <si>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</si>
  <si>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</si>
  <si>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</si>
  <si>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</si>
  <si>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</si>
  <si>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</si>
  <si>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</si>
  <si>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</si>
  <si>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</si>
  <si>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</si>
  <si>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</si>
  <si>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</si>
  <si>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</si>
  <si>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</si>
  <si>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</si>
  <si>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</si>
  <si>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</si>
  <si>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</si>
  <si>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</si>
  <si>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</si>
  <si>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</si>
  <si>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</si>
  <si>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</si>
  <si>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</si>
  <si>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</si>
  <si>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</si>
  <si>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</si>
  <si>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</si>
  <si>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</si>
  <si>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</si>
  <si>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</si>
  <si>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</si>
  <si>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</si>
  <si>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</si>
  <si>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</si>
  <si>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</si>
  <si>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</si>
  <si>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</si>
  <si>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</si>
  <si>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</si>
  <si>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</si>
  <si>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</si>
  <si>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</si>
  <si>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</si>
  <si>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</si>
  <si>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</si>
  <si>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</si>
  <si>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</si>
  <si>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</si>
  <si>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</si>
  <si>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</si>
  <si>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</si>
  <si>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</si>
  <si>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</si>
  <si>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</si>
  <si>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</si>
  <si>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</si>
  <si>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</si>
  <si>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</si>
  <si>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</si>
  <si>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</si>
  <si>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</si>
  <si>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</si>
  <si>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</si>
  <si>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</si>
  <si>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</si>
  <si>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</si>
  <si>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</si>
  <si>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</si>
  <si>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</si>
  <si>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</si>
  <si>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</si>
  <si>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</si>
  <si>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</si>
  <si>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</si>
  <si>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</si>
  <si>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</si>
  <si>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</si>
  <si>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</si>
  <si>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</si>
  <si>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</si>
  <si>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</si>
  <si>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</si>
  <si>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</si>
  <si>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</si>
  <si>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</si>
  <si>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</si>
  <si>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</si>
  <si>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</si>
  <si>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</si>
  <si>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</si>
  <si>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</si>
  <si>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</si>
  <si>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</si>
  <si>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</si>
  <si>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</si>
  <si>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</si>
  <si>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</si>
  <si>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</si>
  <si>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</si>
  <si>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</si>
  <si>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</si>
  <si>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</si>
  <si>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</si>
  <si>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</si>
  <si>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</si>
  <si>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</si>
  <si>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</si>
  <si>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</si>
  <si>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</si>
  <si>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</si>
  <si>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</si>
  <si>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</si>
  <si>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</si>
  <si>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</si>
  <si>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</si>
  <si>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</si>
  <si>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</si>
  <si>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</si>
  <si>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</si>
  <si>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</si>
  <si>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</si>
  <si>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</si>
  <si>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</si>
  <si>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</si>
  <si>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</si>
  <si>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</si>
  <si>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</si>
  <si>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</si>
  <si>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</si>
  <si>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</si>
  <si>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</si>
  <si>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</si>
  <si>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</si>
  <si>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</si>
  <si>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</si>
  <si>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</si>
  <si>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</si>
  <si>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</si>
  <si>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</si>
  <si>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</si>
  <si>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</si>
  <si>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</si>
  <si>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</si>
  <si>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</si>
  <si>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</si>
  <si>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</si>
  <si>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</si>
  <si>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</si>
  <si>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</si>
  <si>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</si>
  <si>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</si>
  <si>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</si>
  <si>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</si>
  <si>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</si>
  <si>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</si>
  <si>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</si>
  <si>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</si>
  <si>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</si>
  <si>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</si>
  <si>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</si>
  <si>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</si>
  <si>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</si>
  <si>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</si>
  <si>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</si>
  <si>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</si>
  <si>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</si>
  <si>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</si>
  <si>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</si>
  <si>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</si>
  <si>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</si>
  <si>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</si>
  <si>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</si>
  <si>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</si>
  <si>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</si>
  <si>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</si>
  <si>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</si>
  <si>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</si>
  <si>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</si>
  <si>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</si>
  <si>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</si>
  <si>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</si>
  <si>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</si>
  <si>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</si>
  <si>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</si>
  <si>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</si>
  <si>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</si>
  <si>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</si>
  <si>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</si>
  <si>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</si>
  <si>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</si>
  <si>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</si>
  <si>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</si>
  <si>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</si>
  <si>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</si>
  <si>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</si>
  <si>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</si>
  <si>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</si>
  <si>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</si>
  <si>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</si>
  <si>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</si>
  <si>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</si>
  <si>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</si>
  <si>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</si>
  <si>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</si>
  <si>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</si>
  <si>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</si>
  <si>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</si>
  <si>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</si>
  <si>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</si>
  <si>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</si>
  <si>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</si>
  <si>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</si>
  <si>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</si>
  <si>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</si>
  <si>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</si>
  <si>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</si>
  <si>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</si>
  <si>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</si>
  <si>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</si>
  <si>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</si>
  <si>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</si>
  <si>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</si>
  <si>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</si>
  <si>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</si>
  <si>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</si>
  <si>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</si>
  <si>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</si>
  <si>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</si>
  <si>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</si>
  <si>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</si>
  <si>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</si>
  <si>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</si>
  <si>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</si>
  <si>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</si>
  <si>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</si>
  <si>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</si>
  <si>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</si>
  <si>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</si>
  <si>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</si>
  <si>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</si>
  <si>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</si>
  <si>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</si>
  <si>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</si>
  <si>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</si>
  <si>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</si>
  <si>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</si>
  <si>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</si>
  <si>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</si>
  <si>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</si>
  <si>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</si>
  <si>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</si>
  <si>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</si>
  <si>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</si>
  <si>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</si>
  <si>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</si>
  <si>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</si>
  <si>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</si>
  <si>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</si>
  <si>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</si>
  <si>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</si>
  <si>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</si>
  <si>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</si>
  <si>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</si>
  <si>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</si>
  <si>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</si>
  <si>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</si>
  <si>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</si>
  <si>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</si>
  <si>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</si>
  <si>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</si>
  <si>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</si>
  <si>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</si>
  <si>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</si>
  <si>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</si>
  <si>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</si>
  <si>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</si>
  <si>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</si>
  <si>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</si>
  <si>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</si>
  <si>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</si>
  <si>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</si>
  <si>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</si>
  <si>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</si>
  <si>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</si>
  <si>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</si>
  <si>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</si>
  <si>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</si>
  <si>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</si>
  <si>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</si>
  <si>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</si>
  <si>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</si>
  <si>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</si>
  <si>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</si>
  <si>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</si>
  <si>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</si>
  <si>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</si>
  <si>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</si>
  <si>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</si>
  <si>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</si>
  <si>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</si>
  <si>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</si>
  <si>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</si>
  <si>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</si>
  <si>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</si>
  <si>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</si>
  <si>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</si>
  <si>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</si>
  <si>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</si>
  <si>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</si>
  <si>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</si>
  <si>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</si>
  <si>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</si>
  <si>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</si>
  <si>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</si>
  <si>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</si>
  <si>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</si>
  <si>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</si>
  <si>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</si>
  <si>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</si>
  <si>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</si>
  <si>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</si>
  <si>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</si>
  <si>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</si>
  <si>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</si>
  <si>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</si>
  <si>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</si>
  <si>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</si>
  <si>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</si>
  <si>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</si>
  <si>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</si>
  <si>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</si>
  <si>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</si>
  <si>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</si>
  <si>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</si>
  <si>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</si>
  <si>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</si>
  <si>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</si>
  <si>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</si>
  <si>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</si>
  <si>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</si>
  <si>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</si>
  <si>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</si>
  <si>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</si>
  <si>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</si>
  <si>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</si>
  <si>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</si>
  <si>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</si>
  <si>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</si>
  <si>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</si>
  <si>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</si>
  <si>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</si>
  <si>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</si>
  <si>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</si>
  <si>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</si>
  <si>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</si>
  <si>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</si>
  <si>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</si>
  <si>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</si>
  <si>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</si>
  <si>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</si>
  <si>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</si>
  <si>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</si>
  <si>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</si>
  <si>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</si>
  <si>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</si>
  <si>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</si>
  <si>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</si>
  <si>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</si>
  <si>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</si>
  <si>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</si>
  <si>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</si>
  <si>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</si>
  <si>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</si>
  <si>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</si>
  <si>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</si>
  <si>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</si>
  <si>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</si>
  <si>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</si>
  <si>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</si>
  <si>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</si>
  <si>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</si>
  <si>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</si>
  <si>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</si>
  <si>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</si>
  <si>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</si>
  <si>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</si>
  <si>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</si>
  <si>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</si>
  <si>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</si>
  <si>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</si>
  <si>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</si>
  <si>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</si>
  <si>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</si>
  <si>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</si>
  <si>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</si>
  <si>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</si>
  <si>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</si>
  <si>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</si>
  <si>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</si>
  <si>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</si>
  <si>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</si>
  <si>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</si>
  <si>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</si>
  <si>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</si>
  <si>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</si>
  <si>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</si>
  <si>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</si>
  <si>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</si>
  <si>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</si>
  <si>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</si>
  <si>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</si>
  <si>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</si>
  <si>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</si>
  <si>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</si>
  <si>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</si>
  <si>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</si>
  <si>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</si>
  <si>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</si>
  <si>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</si>
  <si>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</si>
  <si>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</si>
  <si>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</si>
  <si>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</si>
  <si>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</si>
  <si>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</si>
  <si>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</si>
  <si>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</si>
  <si>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</si>
  <si>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</si>
  <si>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</si>
  <si>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</si>
  <si>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</si>
  <si>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</si>
  <si>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</si>
  <si>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</si>
  <si>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</si>
  <si>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</si>
  <si>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</si>
  <si>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</si>
  <si>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</si>
  <si>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</si>
  <si>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</si>
  <si>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</si>
  <si>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</si>
  <si>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</si>
  <si>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</si>
  <si>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</si>
  <si>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</si>
  <si>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</si>
  <si>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</si>
  <si>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</si>
  <si>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</si>
  <si>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</si>
  <si>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</si>
  <si>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</si>
  <si>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</si>
  <si>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</si>
  <si>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</si>
  <si>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</si>
  <si>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</si>
  <si>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</si>
  <si>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</si>
  <si>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</si>
  <si>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</si>
  <si>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</si>
  <si>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</si>
  <si>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</si>
  <si>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</si>
  <si>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</si>
  <si>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</si>
  <si>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</si>
  <si>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</si>
  <si>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</si>
  <si>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</si>
  <si>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</si>
  <si>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</si>
  <si>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</si>
  <si>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</si>
  <si>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</si>
  <si>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</si>
  <si>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</si>
  <si>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</si>
  <si>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</si>
  <si>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</si>
  <si>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</si>
  <si>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</si>
  <si>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</si>
  <si>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</si>
  <si>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</si>
  <si>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</si>
  <si>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</si>
  <si>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</si>
  <si>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</si>
  <si>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</si>
  <si>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</si>
  <si>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</si>
  <si>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</si>
  <si>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</si>
  <si>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</si>
  <si>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</si>
  <si>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</si>
  <si>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</si>
  <si>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</si>
  <si>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</si>
  <si>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</si>
  <si>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</si>
  <si>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</si>
  <si>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</si>
  <si>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</si>
  <si>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</si>
  <si>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</si>
  <si>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</si>
  <si>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</si>
  <si>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</si>
  <si>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</si>
  <si>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</si>
  <si>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</si>
  <si>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</si>
  <si>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</si>
  <si>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</si>
  <si>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</si>
  <si>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</si>
  <si>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</si>
  <si>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</si>
  <si>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</si>
  <si>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</si>
  <si>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</si>
  <si>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</si>
  <si>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</si>
  <si>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</si>
  <si>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</si>
  <si>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</si>
  <si>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</si>
  <si>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</si>
  <si>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</si>
  <si>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</si>
  <si>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</si>
  <si>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</si>
  <si>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</si>
  <si>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</si>
  <si>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</si>
  <si>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</si>
  <si>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</si>
  <si>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</si>
  <si>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</si>
  <si>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</si>
  <si>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</si>
  <si>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</si>
  <si>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</si>
  <si>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</si>
  <si>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</si>
  <si>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</si>
  <si>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</si>
  <si>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</si>
  <si>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</si>
  <si>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</si>
  <si>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</si>
  <si>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</si>
  <si>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</si>
  <si>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</si>
  <si>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</si>
  <si>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</si>
  <si>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</si>
  <si>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</si>
  <si>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</si>
  <si>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</si>
  <si>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</si>
  <si>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</si>
  <si>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</si>
  <si>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</si>
  <si>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</si>
  <si>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</si>
  <si>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</si>
  <si>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</si>
  <si>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</si>
  <si>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</si>
  <si>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</si>
  <si>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</si>
  <si>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</si>
  <si>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</si>
  <si>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</si>
  <si>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</si>
  <si>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</si>
  <si>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</si>
  <si>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</si>
  <si>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</si>
  <si>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</si>
  <si>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</si>
  <si>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</si>
  <si>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</si>
  <si>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</si>
  <si>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</si>
  <si>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</si>
  <si>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</si>
  <si>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</si>
  <si>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</si>
  <si>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</si>
  <si>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</si>
  <si>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</si>
  <si>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</si>
  <si>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</si>
  <si>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</si>
  <si>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</si>
  <si>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</si>
  <si>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</si>
  <si>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</si>
  <si>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</si>
  <si>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</si>
  <si>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</si>
  <si>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</si>
  <si>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</si>
  <si>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</si>
  <si>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</si>
  <si>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</si>
  <si>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</si>
  <si>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</si>
  <si>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</si>
  <si>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</si>
  <si>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</si>
  <si>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</si>
  <si>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</si>
  <si>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</si>
  <si>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</si>
  <si>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</si>
  <si>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</si>
  <si>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</si>
  <si>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</si>
  <si>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</si>
  <si>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</si>
  <si>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</si>
  <si>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</si>
  <si>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</si>
  <si>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</si>
  <si>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</si>
  <si>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</si>
  <si>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</si>
  <si>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</si>
  <si>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</si>
  <si>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</si>
  <si>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</si>
  <si>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</si>
  <si>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</si>
  <si>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</si>
  <si>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</si>
  <si>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</si>
  <si>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</si>
  <si>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</si>
  <si>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</si>
  <si>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</si>
  <si>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</si>
  <si>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</si>
  <si>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</si>
  <si>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</si>
  <si>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</si>
  <si>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</si>
  <si>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</si>
  <si>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</si>
  <si>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</si>
  <si>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</si>
  <si>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</si>
  <si>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</si>
  <si>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</si>
  <si>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</si>
  <si>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</si>
  <si>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</si>
  <si>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</si>
  <si>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</si>
  <si>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</si>
  <si>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</si>
  <si>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</si>
  <si>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</si>
  <si>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</si>
  <si>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</si>
  <si>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</si>
  <si>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</si>
  <si>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</si>
  <si>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</si>
  <si>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</si>
  <si>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</si>
  <si>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</si>
  <si>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</si>
  <si>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</si>
  <si>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</si>
  <si>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</si>
  <si>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</si>
  <si>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</si>
  <si>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</si>
  <si>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</si>
  <si>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</si>
  <si>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</si>
  <si>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</si>
  <si>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</si>
  <si>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</si>
  <si>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</si>
  <si>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</si>
  <si>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</si>
  <si>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</si>
  <si>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</si>
  <si>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</si>
  <si>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</si>
  <si>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</si>
  <si>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</si>
  <si>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</si>
  <si>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</si>
  <si>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</si>
  <si>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</si>
  <si>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</si>
  <si>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</si>
  <si>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</si>
  <si>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</si>
  <si>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</si>
  <si>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</si>
  <si>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</si>
  <si>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</si>
  <si>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</si>
  <si>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</si>
  <si>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</si>
  <si>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</si>
  <si>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</si>
  <si>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</si>
  <si>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</si>
  <si>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</si>
  <si>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</si>
  <si>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</si>
  <si>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</si>
  <si>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</si>
  <si>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</si>
  <si>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</si>
  <si>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</si>
  <si>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</si>
  <si>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</si>
  <si>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</si>
  <si>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</si>
  <si>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</si>
  <si>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</si>
  <si>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</si>
  <si>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</si>
  <si>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</si>
  <si>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</si>
  <si>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</si>
  <si>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</si>
  <si>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</si>
  <si>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</si>
  <si>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</si>
  <si>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</si>
  <si>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</si>
  <si>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</si>
  <si>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</si>
  <si>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</si>
  <si>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</si>
  <si>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</si>
  <si>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</si>
  <si>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</si>
  <si>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</si>
  <si>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</si>
  <si>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</si>
  <si>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</si>
  <si>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</si>
  <si>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</si>
  <si>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</si>
  <si>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</si>
  <si>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</si>
  <si>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</si>
  <si>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</si>
  <si>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</si>
  <si>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</si>
  <si>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</si>
  <si>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</si>
  <si>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</si>
  <si>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</si>
  <si>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</si>
  <si>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</si>
  <si>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</si>
  <si>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</si>
  <si>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</si>
  <si>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</si>
  <si>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</si>
  <si>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</si>
  <si>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</si>
  <si>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</si>
  <si>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</si>
  <si>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</si>
  <si>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</si>
  <si>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</si>
  <si>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</si>
  <si>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</si>
  <si>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</si>
  <si>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</si>
  <si>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</si>
  <si>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</si>
  <si>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</si>
  <si>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</si>
  <si>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</si>
  <si>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</si>
  <si>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</si>
  <si>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</si>
  <si>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</si>
  <si>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</si>
  <si>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</si>
  <si>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</si>
  <si>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</si>
  <si>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</si>
  <si>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</si>
  <si>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</si>
  <si>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</si>
  <si>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</si>
  <si>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</si>
  <si>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</si>
  <si>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</si>
  <si>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</si>
  <si>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</si>
  <si>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</si>
  <si>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</si>
  <si>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</si>
  <si>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</si>
  <si>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</si>
  <si>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</si>
  <si>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</si>
  <si>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</si>
  <si>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</si>
  <si>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</si>
  <si>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</si>
  <si>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</si>
  <si>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</si>
  <si>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</si>
  <si>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</si>
  <si>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</si>
  <si>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</si>
  <si>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</si>
  <si>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</si>
  <si>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</si>
  <si>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</si>
  <si>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</si>
  <si>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</si>
  <si>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</si>
  <si>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</si>
  <si>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</si>
  <si>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</si>
  <si>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</si>
  <si>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</si>
  <si>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</si>
  <si>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</si>
  <si>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</si>
  <si>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</si>
  <si>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</si>
  <si>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</si>
  <si>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</si>
  <si>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</si>
  <si>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</si>
  <si>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</si>
  <si>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</si>
  <si>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</si>
  <si>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</si>
  <si>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</si>
  <si>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</si>
  <si>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</si>
  <si>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</si>
  <si>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</si>
  <si>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</si>
  <si>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</si>
  <si>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</si>
  <si>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</si>
  <si>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</si>
  <si>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</si>
  <si>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</si>
  <si>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</si>
  <si>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</si>
  <si>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</si>
  <si>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</si>
  <si>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</si>
  <si>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</si>
  <si>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</si>
  <si>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</si>
  <si>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</si>
  <si>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</si>
  <si>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</si>
  <si>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</si>
  <si>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</si>
  <si>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</si>
  <si>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</si>
  <si>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</si>
  <si>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</si>
  <si>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</si>
  <si>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</si>
  <si>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</si>
  <si>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</si>
  <si>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</si>
  <si>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</si>
  <si>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</si>
  <si>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</si>
  <si>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</si>
  <si>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</si>
  <si>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</si>
  <si>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</si>
  <si>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</si>
  <si>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</si>
  <si>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</si>
  <si>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</si>
  <si>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</si>
  <si>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</si>
  <si>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</si>
  <si>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</si>
  <si>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</si>
  <si>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</si>
  <si>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</si>
  <si>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</si>
  <si>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</si>
  <si>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</si>
  <si>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</si>
  <si>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</si>
  <si>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</si>
  <si>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</si>
  <si>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</si>
  <si>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</si>
  <si>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</si>
  <si>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</si>
  <si>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</si>
  <si>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</si>
  <si>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</si>
  <si>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</si>
  <si>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</si>
  <si>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</si>
  <si>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</si>
  <si>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</si>
  <si>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</si>
  <si>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</si>
  <si>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</si>
  <si>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</si>
  <si>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</si>
  <si>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</si>
  <si>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</si>
  <si>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</si>
  <si>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</si>
  <si>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</si>
  <si>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</si>
  <si>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</si>
  <si>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</si>
  <si>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</si>
  <si>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</si>
  <si>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</si>
  <si>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</si>
  <si>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</si>
  <si>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</si>
  <si>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</si>
  <si>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</si>
  <si>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</si>
  <si>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</si>
  <si>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</si>
  <si>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</si>
  <si>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</si>
  <si>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</si>
  <si>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</si>
  <si>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</si>
  <si>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</si>
  <si>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</si>
  <si>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</si>
  <si>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</si>
  <si>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</si>
  <si>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</si>
  <si>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</si>
  <si>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</si>
  <si>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</si>
  <si>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</si>
  <si>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</si>
  <si>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</si>
  <si>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</si>
  <si>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</si>
  <si>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</si>
  <si>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</si>
  <si>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</si>
  <si>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</si>
  <si>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</si>
  <si>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</si>
  <si>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</si>
  <si>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</si>
  <si>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</si>
  <si>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</si>
  <si>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</si>
  <si>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</si>
  <si>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</si>
  <si>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</si>
  <si>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</si>
  <si>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</si>
  <si>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</si>
  <si>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</si>
  <si>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</si>
  <si>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</si>
  <si>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</si>
  <si>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</si>
  <si>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</si>
  <si>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</si>
  <si>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</si>
  <si>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</si>
  <si>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</si>
  <si>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</si>
  <si>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</si>
  <si>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</si>
  <si>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</si>
  <si>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</si>
  <si>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</si>
  <si>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</si>
  <si>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</si>
  <si>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</si>
  <si>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</si>
  <si>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</si>
  <si>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</si>
  <si>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</si>
  <si>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</si>
  <si>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</si>
  <si>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</si>
  <si>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</si>
  <si>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</si>
  <si>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</si>
  <si>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</si>
  <si>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</si>
  <si>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</si>
  <si>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</si>
  <si>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</si>
  <si>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</si>
  <si>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</si>
  <si>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</si>
  <si>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</si>
  <si>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</si>
  <si>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</si>
  <si>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</si>
  <si>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</si>
  <si>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</si>
  <si>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</si>
  <si>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</si>
  <si>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</si>
  <si>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</si>
  <si>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</si>
  <si>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</si>
  <si>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</si>
  <si>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</si>
  <si>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</si>
  <si>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</si>
  <si>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</si>
  <si>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</si>
  <si>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</si>
  <si>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</si>
  <si>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</si>
  <si>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</si>
  <si>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</si>
  <si>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</si>
  <si>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</si>
  <si>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</si>
  <si>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</si>
  <si>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</si>
  <si>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</si>
  <si>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</si>
  <si>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</si>
  <si>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</si>
  <si>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</si>
  <si>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</si>
  <si>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</si>
  <si>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</si>
  <si>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</si>
  <si>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</si>
  <si>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</si>
  <si>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</si>
  <si>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</si>
  <si>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</si>
  <si>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</si>
  <si>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</si>
  <si>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</si>
  <si>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</si>
  <si>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</si>
  <si>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</si>
  <si>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</si>
  <si>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</si>
  <si>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</si>
  <si>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</si>
  <si>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</si>
  <si>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</si>
  <si>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</si>
  <si>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</si>
  <si>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</si>
  <si>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</si>
  <si>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</si>
  <si>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</si>
  <si>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</si>
  <si>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</si>
  <si>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</si>
  <si>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</si>
  <si>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</si>
  <si>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</si>
  <si>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</si>
  <si>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</si>
  <si>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</si>
  <si>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</si>
  <si>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</si>
  <si>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</si>
  <si>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</si>
  <si>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</si>
  <si>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</si>
  <si>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</si>
  <si>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</si>
  <si>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</si>
  <si>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</si>
  <si>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</si>
  <si>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</si>
  <si>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</si>
  <si>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</si>
  <si>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</si>
  <si>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</si>
  <si>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</si>
  <si>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</si>
  <si>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</si>
  <si>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</si>
  <si>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</si>
  <si>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</si>
  <si>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</si>
  <si>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</si>
  <si>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</si>
  <si>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</si>
  <si>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</si>
  <si>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</si>
  <si>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</si>
  <si>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</si>
  <si>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</si>
  <si>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</si>
  <si>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</si>
  <si>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</si>
  <si>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</si>
  <si>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</si>
  <si>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</si>
  <si>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</si>
  <si>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</si>
  <si>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</si>
  <si>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</si>
  <si>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</si>
  <si>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</si>
  <si>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</si>
  <si>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</si>
  <si>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</si>
  <si>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</si>
  <si>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</si>
  <si>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</si>
  <si>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</si>
  <si>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</si>
  <si>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</si>
  <si>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</si>
  <si>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</si>
  <si>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</si>
  <si>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</si>
  <si>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</si>
  <si>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</si>
  <si>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</si>
  <si>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</si>
  <si>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</si>
  <si>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</si>
  <si>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</si>
  <si>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</si>
  <si>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</si>
  <si>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</si>
  <si>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</si>
  <si>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</si>
  <si>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</si>
  <si>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</si>
  <si>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</si>
  <si>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</si>
  <si>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</si>
  <si>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</si>
  <si>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</si>
  <si>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</si>
  <si>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</si>
  <si>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</si>
  <si>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</si>
  <si>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</si>
  <si>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</si>
  <si>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</si>
  <si>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</si>
  <si>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</si>
  <si>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</si>
  <si>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</si>
  <si>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</si>
  <si>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</si>
  <si>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</si>
  <si>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</si>
  <si>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</si>
  <si>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</si>
  <si>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</si>
  <si>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</si>
  <si>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</si>
  <si>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</si>
  <si>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</si>
  <si>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</si>
  <si>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</si>
  <si>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</si>
  <si>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</si>
  <si>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</si>
  <si>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</si>
  <si>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</si>
  <si>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</si>
  <si>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</si>
  <si>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</si>
  <si>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</si>
  <si>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</si>
  <si>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</si>
  <si>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</si>
  <si>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</si>
  <si>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</si>
  <si>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</si>
  <si>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</si>
  <si>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</si>
  <si>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</si>
  <si>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</si>
  <si>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</si>
  <si>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</si>
  <si>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</si>
  <si>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</si>
  <si>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</si>
  <si>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</si>
  <si>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</si>
  <si>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</si>
  <si>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</si>
  <si>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</si>
  <si>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</si>
  <si>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</si>
  <si>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</si>
  <si>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</si>
  <si>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</si>
  <si>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</si>
  <si>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</si>
  <si>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</si>
  <si>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</si>
  <si>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</si>
  <si>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</si>
  <si>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</si>
  <si>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</si>
  <si>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</si>
  <si>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</si>
  <si>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</si>
  <si>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</si>
  <si>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</si>
  <si>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</si>
  <si>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</si>
  <si>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</si>
  <si>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</si>
  <si>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</si>
  <si>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</si>
  <si>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</si>
  <si>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</si>
  <si>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</si>
  <si>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</si>
  <si>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</si>
  <si>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</si>
  <si>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</si>
  <si>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</si>
  <si>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</si>
  <si>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</si>
  <si>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</si>
  <si>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</si>
  <si>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</si>
  <si>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</si>
  <si>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</si>
  <si>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</si>
  <si>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</si>
  <si>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</si>
  <si>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</si>
  <si>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</si>
  <si>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</si>
  <si>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</si>
  <si>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</si>
  <si>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</si>
  <si>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</si>
  <si>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</si>
  <si>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</si>
  <si>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</si>
  <si>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</si>
  <si>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</si>
  <si>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</si>
  <si>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</si>
  <si>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</si>
  <si>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</si>
  <si>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</si>
  <si>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</si>
  <si>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</si>
  <si>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</si>
  <si>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</si>
  <si>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</si>
  <si>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</si>
  <si>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</si>
  <si>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</si>
  <si>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</si>
  <si>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</si>
  <si>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</si>
  <si>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</si>
  <si>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</si>
  <si>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</si>
  <si>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</si>
  <si>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</si>
  <si>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</si>
  <si>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</si>
  <si>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</si>
  <si>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</si>
  <si>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</si>
  <si>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</si>
  <si>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</si>
  <si>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</si>
  <si>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</si>
  <si>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</si>
  <si>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</si>
  <si>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</si>
  <si>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</si>
  <si>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</si>
  <si>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</si>
  <si>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</si>
  <si>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</si>
  <si>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</si>
  <si>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</si>
  <si>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</si>
  <si>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</si>
  <si>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</si>
  <si>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</si>
  <si>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</si>
  <si>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</si>
  <si>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</si>
  <si>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</si>
  <si>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</si>
  <si>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</si>
  <si>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</si>
  <si>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</si>
  <si>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</si>
  <si>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</si>
  <si>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</si>
  <si>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</si>
  <si>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</si>
  <si>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</si>
  <si>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</si>
  <si>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</si>
  <si>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</si>
  <si>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</si>
  <si>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</si>
  <si>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</si>
  <si>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</si>
  <si>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</si>
  <si>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</si>
  <si>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</si>
  <si>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</si>
  <si>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</si>
  <si>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</si>
  <si>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</si>
  <si>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</si>
  <si>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</si>
  <si>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</si>
  <si>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</si>
  <si>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</si>
  <si>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</si>
  <si>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</si>
  <si>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</si>
  <si>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</si>
  <si>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</si>
  <si>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</si>
  <si>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</si>
  <si>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</si>
  <si>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</si>
  <si>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</si>
  <si>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</si>
  <si>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</si>
  <si>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</si>
  <si>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</si>
  <si>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</si>
  <si>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</si>
  <si>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</si>
  <si>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</si>
  <si>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</si>
  <si>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</si>
  <si>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</si>
  <si>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</si>
  <si>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</si>
  <si>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</si>
  <si>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</si>
  <si>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</si>
  <si>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</si>
  <si>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</si>
  <si>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</si>
  <si>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</si>
  <si>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</si>
  <si>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</si>
  <si>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</si>
  <si>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</si>
  <si>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</si>
  <si>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</si>
  <si>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</si>
  <si>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</si>
  <si>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</si>
  <si>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</si>
  <si>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</si>
  <si>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</si>
  <si>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</si>
  <si>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</si>
  <si>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</si>
  <si>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</si>
  <si>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</si>
  <si>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</si>
  <si>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</si>
  <si>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</si>
  <si>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</si>
  <si>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</si>
  <si>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</si>
  <si>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</si>
  <si>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</si>
  <si>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</si>
  <si>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</si>
  <si>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</si>
  <si>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</si>
  <si>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</si>
  <si>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</si>
  <si>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</si>
  <si>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</si>
  <si>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</si>
  <si>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</si>
  <si>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</si>
  <si>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</si>
  <si>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</si>
  <si>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</si>
  <si>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</si>
  <si>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</si>
  <si>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</si>
  <si>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</si>
  <si>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</si>
  <si>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</si>
  <si>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</si>
  <si>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</si>
  <si>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</si>
  <si>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</si>
  <si>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</si>
  <si>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</si>
  <si>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</si>
  <si>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</si>
  <si>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</si>
  <si>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</si>
  <si>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</si>
  <si>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</si>
  <si>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</si>
  <si>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</si>
  <si>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</si>
  <si>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</si>
  <si>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</si>
  <si>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</si>
  <si>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</si>
  <si>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</si>
  <si>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</si>
  <si>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</si>
  <si>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</si>
  <si>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</si>
  <si>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</si>
  <si>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</si>
  <si>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</si>
  <si>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</si>
  <si>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</si>
  <si>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</si>
  <si>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</si>
  <si>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</si>
  <si>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</si>
  <si>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</si>
  <si>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</si>
  <si>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</si>
  <si>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</si>
  <si>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</si>
  <si>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</si>
  <si>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</si>
  <si>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</si>
  <si>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</si>
  <si>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</si>
  <si>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</si>
  <si>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</si>
  <si>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</si>
  <si>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</si>
  <si>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</si>
  <si>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</si>
  <si>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</si>
  <si>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</si>
  <si>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</si>
  <si>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</si>
  <si>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</si>
  <si>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</si>
  <si>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</si>
  <si>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</si>
  <si>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</si>
  <si>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</si>
  <si>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</si>
  <si>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</si>
  <si>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</si>
  <si>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</si>
  <si>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</si>
  <si>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</si>
  <si>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</si>
  <si>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</si>
  <si>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</si>
  <si>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</si>
  <si>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</si>
  <si>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</si>
  <si>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</si>
  <si>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</si>
  <si>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</si>
  <si>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</si>
  <si>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</si>
  <si>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</si>
  <si>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</si>
  <si>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</si>
  <si>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</si>
  <si>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</si>
  <si>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</si>
  <si>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</si>
  <si>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</si>
  <si>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</si>
  <si>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</si>
  <si>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</si>
  <si>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</si>
  <si>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</si>
  <si>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</si>
  <si>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</si>
  <si>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</si>
  <si>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</si>
  <si>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</si>
  <si>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</si>
  <si>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</si>
  <si>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</si>
  <si>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</si>
  <si>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</si>
  <si>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</si>
  <si>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</si>
  <si>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</si>
  <si>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</si>
  <si>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</si>
  <si>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</si>
  <si>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</si>
  <si>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</si>
  <si>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</si>
  <si>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</si>
  <si>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</si>
  <si>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</si>
  <si>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</si>
  <si>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</si>
  <si>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</si>
  <si>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</si>
  <si>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</si>
  <si>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</si>
  <si>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</si>
  <si>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</si>
  <si>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</si>
  <si>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</si>
  <si>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</si>
  <si>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</si>
  <si>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</si>
  <si>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</si>
  <si>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</si>
  <si>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</si>
  <si>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</si>
  <si>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</si>
  <si>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</si>
  <si>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</si>
  <si>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</si>
  <si>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</si>
  <si>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</si>
  <si>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</si>
  <si>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</si>
  <si>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</si>
  <si>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</si>
  <si>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</si>
  <si>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</si>
  <si>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</si>
  <si>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</si>
  <si>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</si>
  <si>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</si>
  <si>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</si>
  <si>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</si>
  <si>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</si>
  <si>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</si>
  <si>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</si>
  <si>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</si>
  <si>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</si>
  <si>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</si>
  <si>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</si>
  <si>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</si>
  <si>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</si>
  <si>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</si>
  <si>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</si>
  <si>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</si>
  <si>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</si>
  <si>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</si>
  <si>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</si>
  <si>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</si>
  <si>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</si>
  <si>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</si>
  <si>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</si>
  <si>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</si>
  <si>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</si>
  <si>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</si>
  <si>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</si>
  <si>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</si>
  <si>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</si>
  <si>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</si>
  <si>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</si>
  <si>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</si>
  <si>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</si>
  <si>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</si>
  <si>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</si>
  <si>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</si>
  <si>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</si>
  <si>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</si>
  <si>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</si>
  <si>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</si>
  <si>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</si>
  <si>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</si>
  <si>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</si>
  <si>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</si>
  <si>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</si>
  <si>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</si>
  <si>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</si>
  <si>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</si>
  <si>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</si>
  <si>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</si>
  <si>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</si>
  <si>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</si>
  <si>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</si>
  <si>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</si>
  <si>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</si>
  <si>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</si>
  <si>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</si>
  <si>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</si>
  <si>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</si>
  <si>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</si>
  <si>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</si>
  <si>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</si>
  <si>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</si>
  <si>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</si>
  <si>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</si>
  <si>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</si>
  <si>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</si>
  <si>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</si>
  <si>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</si>
  <si>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</si>
  <si>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</si>
  <si>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</si>
  <si>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</si>
  <si>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</si>
  <si>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</si>
  <si>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</si>
  <si>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</si>
  <si>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</si>
  <si>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</si>
  <si>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</si>
  <si>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</si>
  <si>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</si>
  <si>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</si>
  <si>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</si>
  <si>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</si>
  <si>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</si>
  <si>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</si>
  <si>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</si>
  <si>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</si>
  <si>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</si>
  <si>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</si>
  <si>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</si>
  <si>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</si>
  <si>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</si>
  <si>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</si>
  <si>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</si>
  <si>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</si>
  <si>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</si>
  <si>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</si>
  <si>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</si>
  <si>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</si>
  <si>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</si>
  <si>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</si>
  <si>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</si>
  <si>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</si>
  <si>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</si>
  <si>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</si>
  <si>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</si>
  <si>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</si>
  <si>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</si>
  <si>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</si>
  <si>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</si>
  <si>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</si>
  <si>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</si>
  <si>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</si>
  <si>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</si>
  <si>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</si>
  <si>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</si>
  <si>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</si>
  <si>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</si>
  <si>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</si>
  <si>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</si>
  <si>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</si>
  <si>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</si>
  <si>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</si>
  <si>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</si>
  <si>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</si>
  <si>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</si>
  <si>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</si>
  <si>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</si>
  <si>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</si>
  <si>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</si>
  <si>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</si>
  <si>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</si>
  <si>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</si>
  <si>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</si>
  <si>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</si>
  <si>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</si>
  <si>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</si>
  <si>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</si>
  <si>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</si>
  <si>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</si>
  <si>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</si>
  <si>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</si>
  <si>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</si>
  <si>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</si>
  <si>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</si>
  <si>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</si>
  <si>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</si>
  <si>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</si>
  <si>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</si>
  <si>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</si>
  <si>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</si>
  <si>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</si>
  <si>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</si>
  <si>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</si>
  <si>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</si>
  <si>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</si>
  <si>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</si>
  <si>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</si>
  <si>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</si>
  <si>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</si>
  <si>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</si>
  <si>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</si>
  <si>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</si>
  <si>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</si>
  <si>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</si>
  <si>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</si>
  <si>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</si>
  <si>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</si>
  <si>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</si>
  <si>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</si>
  <si>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</si>
  <si>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</si>
  <si>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</si>
  <si>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</si>
  <si>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</si>
  <si>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</si>
  <si>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</si>
  <si>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</si>
  <si>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</si>
  <si>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</si>
  <si>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</si>
  <si>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</si>
  <si>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</si>
  <si>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</si>
  <si>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</si>
  <si>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</si>
  <si>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</si>
  <si>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</si>
  <si>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</si>
  <si>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</si>
  <si>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</si>
  <si>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</si>
  <si>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</si>
  <si>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</si>
  <si>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</si>
  <si>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</si>
  <si>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</si>
  <si>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</si>
  <si>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</si>
  <si>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</si>
  <si>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</si>
  <si>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</si>
  <si>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</si>
  <si>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</si>
  <si>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</si>
  <si>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</si>
  <si>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</si>
  <si>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</si>
  <si>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</si>
  <si>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</si>
  <si>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</si>
  <si>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</si>
  <si>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</si>
  <si>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</si>
  <si>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</si>
  <si>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</si>
  <si>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</si>
  <si>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</si>
  <si>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</si>
  <si>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</si>
  <si>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</si>
  <si>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</si>
  <si>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</si>
  <si>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</si>
  <si>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</si>
  <si>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</si>
  <si>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</si>
  <si>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</si>
  <si>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</si>
  <si>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</si>
  <si>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</si>
  <si>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</si>
  <si>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</si>
  <si>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</si>
  <si>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</si>
  <si>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</si>
  <si>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</si>
  <si>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</si>
  <si>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</si>
  <si>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</si>
  <si>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</si>
  <si>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</si>
  <si>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</si>
  <si>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</si>
  <si>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</si>
  <si>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</si>
  <si>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</si>
  <si>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</si>
  <si>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</si>
  <si>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</si>
  <si>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</si>
  <si>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</si>
  <si>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</si>
  <si>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</si>
  <si>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</si>
  <si>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</si>
  <si>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</si>
  <si>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</si>
  <si>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</si>
  <si>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</si>
  <si>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</si>
  <si>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</si>
  <si>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</si>
  <si>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</si>
  <si>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</si>
  <si>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</si>
  <si>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</si>
  <si>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</si>
  <si>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</si>
  <si>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</si>
  <si>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</si>
  <si>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</si>
  <si>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</si>
  <si>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</si>
  <si>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</si>
  <si>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</si>
  <si>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</si>
  <si>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</si>
  <si>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</si>
  <si>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</si>
  <si>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</si>
  <si>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</si>
  <si>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</si>
  <si>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</si>
  <si>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</si>
  <si>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</si>
  <si>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</si>
  <si>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</si>
  <si>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</si>
  <si>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</si>
  <si>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</si>
  <si>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</si>
  <si>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</si>
  <si>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</si>
  <si>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</si>
  <si>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</si>
  <si>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</si>
  <si>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</si>
  <si>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</si>
  <si>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</si>
  <si>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</si>
  <si>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</si>
  <si>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</si>
  <si>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</si>
  <si>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</si>
  <si>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</si>
  <si>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</si>
  <si>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</si>
  <si>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</si>
  <si>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</si>
  <si>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</si>
  <si>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</si>
  <si>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</si>
  <si>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</si>
  <si>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</si>
  <si>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</si>
  <si>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</si>
  <si>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</si>
  <si>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</si>
  <si>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</si>
  <si>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</si>
  <si>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</si>
  <si>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</si>
  <si>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</si>
  <si>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</si>
  <si>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</si>
  <si>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</si>
  <si>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</si>
  <si>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</si>
  <si>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</si>
  <si>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</si>
  <si>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</si>
  <si>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</si>
  <si>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</si>
  <si>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</si>
  <si>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</si>
  <si>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</si>
  <si>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</si>
  <si>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</si>
  <si>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</si>
  <si>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</si>
  <si>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</si>
  <si>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</si>
  <si>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</si>
  <si>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</si>
  <si>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</si>
  <si>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</si>
  <si>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</si>
  <si>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</si>
  <si>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</si>
  <si>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</si>
  <si>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</si>
  <si>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</si>
  <si>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</si>
  <si>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</si>
  <si>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</si>
  <si>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</si>
  <si>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</si>
  <si>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</si>
  <si>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</si>
  <si>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</si>
  <si>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</si>
  <si>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</si>
  <si>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</si>
  <si>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</si>
  <si>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</si>
  <si>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</si>
  <si>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</si>
  <si>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</si>
  <si>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</si>
  <si>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</si>
  <si>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</si>
  <si>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</si>
  <si>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</si>
  <si>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</si>
  <si>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</si>
  <si>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</si>
  <si>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</si>
  <si>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</si>
  <si>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</si>
  <si>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</si>
  <si>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</si>
  <si>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</si>
  <si>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</si>
  <si>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</si>
  <si>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</si>
  <si>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</si>
  <si>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</si>
  <si>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</si>
  <si>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</si>
  <si>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</si>
  <si>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</si>
  <si>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</si>
  <si>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</si>
  <si>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</si>
  <si>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</si>
  <si>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</si>
  <si>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</si>
  <si>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</si>
  <si>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</si>
  <si>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</si>
  <si>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</si>
  <si>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</si>
  <si>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</si>
  <si>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</si>
  <si>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</si>
  <si>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</si>
  <si>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</si>
  <si>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</si>
  <si>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</si>
  <si>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</si>
  <si>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</si>
  <si>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</si>
  <si>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</si>
  <si>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</si>
  <si>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</si>
  <si>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</si>
  <si>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</si>
  <si>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</si>
  <si>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</si>
  <si>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</si>
  <si>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</si>
  <si>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</si>
  <si>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</si>
  <si>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</si>
  <si>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</si>
  <si>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</si>
  <si>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</si>
  <si>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</si>
  <si>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</si>
  <si>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</si>
  <si>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</si>
  <si>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</si>
  <si>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</si>
  <si>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</si>
  <si>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</si>
  <si>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</si>
  <si>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</si>
  <si>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</si>
  <si>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</si>
  <si>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</si>
  <si>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</si>
  <si>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</si>
  <si>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</si>
  <si>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</si>
  <si>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</si>
  <si>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</si>
  <si>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</si>
  <si>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</si>
  <si>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</si>
  <si>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</si>
  <si>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</si>
  <si>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</si>
  <si>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</si>
  <si>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</si>
  <si>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</si>
  <si>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</si>
  <si>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</si>
  <si>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</si>
  <si>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</si>
  <si>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</si>
  <si>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</si>
  <si>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</si>
  <si>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</si>
  <si>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</si>
  <si>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</si>
  <si>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</si>
  <si>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</si>
  <si>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</si>
  <si>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</si>
  <si>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</si>
  <si>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</si>
  <si>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</si>
  <si>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</si>
  <si>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</si>
  <si>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</si>
  <si>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</si>
  <si>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</si>
  <si>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</si>
  <si>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</si>
  <si>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</si>
  <si>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</si>
  <si>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</si>
  <si>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</si>
  <si>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</si>
  <si>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</si>
  <si>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</si>
  <si>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</si>
  <si>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</si>
  <si>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</si>
  <si>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</si>
  <si>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</si>
  <si>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</si>
  <si>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</si>
  <si>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</si>
  <si>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</si>
  <si>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</si>
  <si>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</si>
  <si>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</si>
  <si>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</si>
  <si>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</si>
  <si>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</si>
  <si>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</si>
  <si>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</si>
  <si>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</si>
  <si>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</si>
  <si>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</si>
  <si>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</si>
  <si>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</si>
  <si>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</si>
  <si>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</si>
  <si>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</si>
  <si>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</si>
  <si>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</si>
  <si>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</si>
  <si>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</si>
  <si>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</si>
  <si>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</si>
  <si>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</si>
  <si>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</si>
  <si>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</si>
  <si>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</si>
  <si>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</si>
  <si>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</si>
  <si>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</si>
  <si>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</si>
  <si>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</si>
  <si>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</si>
  <si>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</si>
  <si>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</si>
  <si>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</si>
  <si>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</si>
  <si>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</si>
  <si>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</si>
  <si>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</si>
  <si>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</si>
  <si>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</si>
  <si>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</si>
  <si>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</si>
  <si>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</si>
  <si>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</si>
  <si>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</si>
  <si>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</si>
  <si>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</si>
  <si>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</si>
  <si>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</si>
  <si>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</si>
  <si>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</si>
  <si>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</si>
  <si>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</si>
  <si>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</si>
  <si>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</si>
  <si>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</si>
  <si>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</si>
  <si>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</si>
  <si>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</si>
  <si>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</si>
  <si>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</si>
  <si>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</si>
  <si>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</si>
  <si>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</si>
  <si>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</si>
  <si>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</si>
  <si>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</si>
  <si>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</si>
  <si>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</si>
  <si>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</si>
  <si>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</si>
  <si>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</si>
  <si>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</si>
  <si>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</si>
  <si>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</si>
  <si>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</si>
  <si>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</si>
  <si>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</si>
  <si>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</si>
  <si>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</si>
  <si>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</si>
  <si>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</si>
  <si>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</si>
  <si>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</si>
  <si>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</si>
  <si>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</si>
  <si>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</si>
  <si>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</si>
  <si>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</si>
  <si>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</si>
  <si>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</si>
  <si>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</si>
  <si>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</si>
  <si>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</si>
  <si>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</si>
  <si>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</si>
  <si>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</si>
  <si>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</si>
  <si>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</si>
  <si>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</si>
  <si>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</si>
  <si>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</si>
  <si>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</si>
  <si>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</si>
  <si>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</si>
  <si>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</si>
  <si>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</si>
  <si>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</si>
  <si>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</si>
  <si>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</si>
  <si>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</si>
  <si>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</si>
  <si>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</si>
  <si>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</si>
  <si>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</si>
  <si>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</si>
  <si>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</si>
  <si>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</si>
  <si>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</si>
  <si>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</si>
  <si>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</si>
  <si>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</si>
  <si>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</si>
  <si>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</si>
  <si>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</si>
  <si>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</si>
  <si>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</si>
  <si>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</si>
  <si>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</si>
  <si>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</si>
  <si>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</si>
  <si>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</si>
  <si>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</si>
  <si>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</si>
  <si>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</si>
  <si>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</si>
  <si>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</si>
  <si>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</si>
  <si>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</si>
  <si>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</si>
  <si>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</si>
  <si>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</si>
  <si>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</si>
  <si>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</si>
  <si>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</si>
  <si>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</si>
  <si>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</si>
  <si>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</si>
  <si>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</si>
  <si>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</si>
  <si>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</si>
  <si>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</si>
  <si>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</si>
  <si>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</si>
  <si>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</si>
  <si>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</si>
  <si>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</si>
  <si>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</si>
  <si>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</si>
  <si>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</si>
  <si>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</si>
  <si>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</si>
  <si>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</si>
  <si>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</si>
  <si>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</si>
  <si>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</si>
  <si>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</si>
  <si>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</si>
  <si>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</si>
  <si>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</si>
  <si>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</si>
  <si>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</si>
  <si>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</si>
  <si>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</si>
  <si>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</si>
  <si>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</si>
  <si>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</si>
  <si>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</si>
  <si>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</si>
  <si>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</si>
  <si>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</si>
  <si>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</si>
  <si>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</si>
  <si>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</si>
  <si>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</si>
  <si>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</si>
  <si>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</si>
  <si>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</si>
  <si>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</si>
  <si>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</si>
  <si>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</si>
  <si>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</si>
  <si>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</si>
  <si>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</si>
  <si>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</si>
  <si>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</si>
  <si>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</si>
  <si>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</si>
  <si>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</si>
  <si>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</si>
  <si>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</si>
  <si>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</si>
  <si>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</si>
  <si>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</si>
  <si>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</si>
  <si>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</si>
  <si>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</si>
  <si>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</si>
  <si>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</si>
  <si>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</si>
  <si>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</si>
  <si>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</si>
  <si>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</si>
  <si>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</si>
  <si>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</si>
  <si>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</si>
  <si>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</si>
  <si>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</si>
  <si>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</si>
  <si>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</si>
  <si>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</si>
  <si>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</si>
  <si>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</si>
  <si>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</si>
  <si>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</si>
  <si>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</si>
  <si>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</si>
  <si>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</si>
  <si>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</si>
  <si>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</si>
  <si>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</si>
  <si>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</si>
  <si>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</si>
  <si>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</si>
  <si>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</si>
  <si>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</si>
  <si>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</si>
  <si>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</si>
  <si>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</si>
  <si>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</si>
  <si>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</si>
  <si>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</si>
  <si>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</si>
  <si>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</si>
  <si>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</si>
  <si>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</si>
  <si>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</si>
  <si>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</si>
  <si>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</si>
  <si>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</si>
  <si>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</si>
  <si>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</si>
  <si>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</si>
  <si>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</si>
  <si>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</si>
  <si>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</si>
  <si>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</si>
  <si>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</si>
  <si>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</si>
  <si>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</si>
  <si>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</si>
  <si>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</si>
  <si>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</si>
  <si>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</si>
  <si>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</si>
  <si>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</si>
  <si>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</si>
  <si>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</si>
  <si>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</si>
  <si>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</si>
  <si>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</si>
  <si>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</si>
  <si>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</si>
  <si>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</si>
  <si>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</si>
  <si>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</si>
  <si>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</si>
  <si>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</si>
  <si>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</si>
  <si>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</si>
  <si>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</si>
  <si>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</si>
  <si>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</si>
  <si>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</si>
  <si>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</si>
  <si>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</si>
  <si>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</si>
  <si>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</si>
  <si>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</si>
  <si>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</si>
  <si>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</si>
  <si>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</si>
  <si>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</si>
  <si>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</si>
  <si>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</si>
  <si>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</si>
  <si>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</si>
  <si>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</si>
  <si>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</si>
  <si>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</si>
  <si>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</si>
  <si>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</si>
  <si>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</si>
  <si>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</si>
  <si>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</si>
  <si>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</si>
  <si>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</si>
  <si>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</si>
  <si>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</si>
  <si>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</si>
  <si>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</si>
  <si>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</si>
  <si>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</si>
  <si>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</si>
  <si>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</si>
  <si>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</si>
  <si>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</si>
  <si>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</si>
  <si>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</si>
  <si>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</si>
  <si>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</si>
  <si>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</si>
  <si>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</si>
  <si>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</si>
  <si>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</si>
  <si>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</si>
  <si>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</si>
  <si>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</si>
  <si>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</si>
  <si>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</si>
  <si>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</si>
  <si>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</si>
  <si>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</si>
  <si>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</si>
  <si>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</si>
  <si>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</si>
  <si>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</si>
  <si>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</si>
  <si>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</si>
  <si>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</si>
  <si>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</si>
  <si>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</si>
  <si>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</si>
  <si>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</si>
  <si>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</si>
  <si>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</si>
  <si>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</si>
  <si>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</si>
  <si>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</si>
  <si>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</si>
  <si>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</si>
  <si>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</si>
  <si>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</si>
  <si>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</si>
  <si>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</si>
  <si>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</si>
  <si>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</si>
  <si>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</si>
  <si>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</si>
  <si>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</si>
  <si>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</si>
  <si>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</si>
  <si>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</si>
  <si>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</si>
  <si>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</si>
  <si>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</si>
  <si>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</si>
  <si>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</si>
  <si>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</si>
  <si>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</si>
  <si>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</si>
  <si>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</si>
  <si>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</si>
  <si>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</si>
  <si>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</si>
  <si>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</si>
  <si>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</si>
  <si>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</si>
  <si>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</si>
  <si>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</si>
  <si>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</si>
  <si>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</si>
  <si>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</si>
  <si>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</si>
  <si>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</si>
  <si>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</si>
  <si>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</si>
  <si>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</si>
  <si>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</si>
  <si>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</si>
  <si>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</si>
  <si>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</si>
  <si>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</si>
  <si>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</si>
  <si>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</si>
  <si>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</si>
  <si>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</si>
  <si>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</si>
  <si>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</si>
  <si>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</si>
  <si>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</si>
  <si>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</si>
  <si>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</si>
  <si>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</si>
  <si>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</si>
  <si>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</si>
  <si>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</si>
  <si>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</si>
  <si>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</si>
  <si>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</si>
  <si>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</si>
  <si>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</si>
  <si>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</si>
  <si>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</si>
  <si>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</si>
  <si>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</si>
  <si>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</si>
  <si>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</si>
  <si>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</si>
  <si>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</si>
  <si>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</si>
  <si>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</si>
  <si>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</si>
  <si>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</si>
  <si>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</si>
  <si>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</si>
  <si>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</si>
  <si>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</si>
  <si>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</si>
  <si>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</si>
  <si>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</si>
  <si>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</si>
  <si>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</si>
  <si>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</si>
  <si>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</si>
  <si>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</si>
  <si>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</si>
  <si>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</si>
  <si>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</si>
  <si>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</si>
  <si>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</si>
  <si>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</si>
  <si>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</si>
  <si>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</si>
  <si>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</si>
  <si>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</si>
  <si>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</si>
  <si>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</si>
  <si>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</si>
  <si>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</si>
  <si>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</si>
  <si>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</si>
  <si>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</si>
  <si>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</si>
  <si>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</si>
  <si>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</si>
  <si>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</si>
  <si>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</si>
  <si>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</si>
  <si>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</si>
  <si>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</si>
  <si>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</si>
  <si>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</si>
  <si>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</si>
  <si>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</si>
  <si>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</si>
  <si>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</si>
  <si>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</si>
  <si>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</si>
  <si>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</si>
  <si>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</si>
  <si>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</si>
  <si>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</si>
  <si>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</si>
  <si>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</si>
  <si>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</si>
  <si>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</si>
  <si>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</si>
  <si>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</si>
  <si>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</si>
  <si>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</si>
  <si>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</si>
  <si>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</si>
  <si>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</si>
  <si>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</si>
  <si>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</si>
  <si>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</si>
  <si>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</si>
  <si>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</si>
  <si>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</si>
  <si>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</si>
  <si>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</si>
  <si>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</si>
  <si>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</si>
  <si>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</si>
  <si>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</si>
  <si>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</si>
  <si>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</si>
  <si>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</si>
  <si>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</si>
  <si>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</si>
  <si>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</si>
  <si>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</si>
  <si>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</si>
  <si>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</si>
  <si>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</si>
  <si>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</si>
  <si>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</si>
  <si>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</si>
  <si>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</si>
  <si>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</si>
  <si>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</si>
  <si>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</si>
  <si>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</si>
  <si>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</si>
  <si>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</si>
  <si>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</si>
  <si>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</si>
  <si>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</si>
  <si>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</si>
  <si>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</si>
  <si>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</si>
  <si>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</si>
  <si>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</si>
  <si>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</si>
  <si>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</si>
  <si>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</si>
  <si>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</si>
  <si>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</si>
  <si>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</si>
  <si>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</si>
  <si>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</si>
  <si>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</si>
  <si>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</si>
  <si>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</si>
  <si>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</si>
  <si>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</si>
  <si>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</si>
  <si>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</si>
  <si>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</si>
  <si>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</si>
  <si>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</si>
  <si>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</si>
  <si>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</si>
  <si>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</si>
  <si>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</si>
  <si>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</si>
  <si>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</si>
  <si>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</si>
  <si>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</si>
  <si>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</si>
  <si>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</si>
  <si>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</si>
  <si>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</si>
  <si>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</si>
  <si>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</si>
  <si>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</si>
  <si>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</si>
  <si>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</si>
  <si>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</si>
  <si>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</si>
  <si>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</si>
  <si>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</si>
  <si>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</si>
  <si>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</si>
  <si>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</si>
  <si>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</si>
  <si>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</si>
  <si>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</si>
  <si>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</si>
  <si>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</si>
  <si>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</si>
  <si>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</si>
  <si>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</si>
  <si>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</si>
  <si>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</si>
  <si>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</si>
  <si>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</si>
  <si>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</si>
  <si>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</si>
  <si>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</si>
  <si>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</si>
  <si>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</si>
  <si>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</si>
  <si>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</si>
  <si>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</si>
  <si>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</si>
  <si>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</si>
  <si>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</si>
  <si>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</si>
  <si>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</si>
  <si>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</si>
  <si>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</si>
  <si>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</si>
  <si>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</si>
  <si>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</si>
  <si>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</si>
  <si>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</si>
  <si>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</si>
  <si>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</si>
  <si>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</si>
  <si>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</si>
  <si>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</si>
  <si>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</si>
  <si>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</si>
  <si>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</si>
  <si>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</si>
  <si>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</si>
  <si>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</si>
  <si>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</si>
  <si>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</si>
  <si>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</si>
  <si>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</si>
  <si>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</si>
  <si>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</si>
  <si>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</si>
  <si>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</si>
  <si>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</si>
  <si>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</si>
  <si>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</si>
  <si>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</si>
  <si>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</si>
  <si>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</si>
  <si>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</si>
  <si>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</si>
  <si>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</si>
  <si>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</si>
  <si>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</si>
  <si>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</si>
  <si>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</si>
  <si>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</si>
  <si>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</si>
  <si>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</si>
  <si>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</si>
  <si>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</si>
  <si>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</si>
  <si>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</si>
  <si>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</si>
  <si>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</si>
  <si>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</si>
  <si>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</si>
  <si>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</si>
  <si>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</si>
  <si>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</si>
  <si>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</si>
  <si>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</si>
  <si>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</si>
  <si>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</si>
  <si>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</si>
  <si>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</si>
  <si>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</si>
  <si>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</si>
  <si>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</si>
  <si>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</si>
  <si>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</si>
  <si>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</si>
  <si>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</si>
  <si>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</si>
  <si>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</si>
  <si>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</si>
  <si>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</si>
  <si>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</si>
  <si>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</si>
  <si>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</si>
  <si>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</si>
  <si>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</si>
  <si>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</si>
  <si>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</si>
  <si>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</si>
  <si>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</si>
  <si>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</si>
  <si>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</si>
  <si>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</si>
  <si>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</si>
  <si>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</si>
  <si>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</si>
  <si>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</si>
  <si>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</si>
  <si>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</si>
  <si>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</si>
  <si>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</si>
  <si>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</si>
  <si>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</si>
  <si>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</si>
  <si>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</si>
  <si>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</si>
  <si>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</si>
  <si>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</si>
  <si>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</si>
  <si>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</si>
  <si>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</si>
  <si>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</si>
  <si>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</si>
  <si>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</si>
  <si>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</si>
  <si>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</si>
  <si>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</si>
  <si>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</si>
  <si>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</si>
  <si>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</si>
  <si>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</si>
  <si>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</si>
  <si>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</si>
  <si>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</si>
  <si>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</si>
  <si>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</si>
  <si>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</si>
  <si>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</si>
  <si>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</si>
  <si>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</si>
  <si>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</si>
  <si>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</si>
  <si>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</si>
  <si>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</si>
  <si>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</si>
  <si>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</si>
  <si>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</si>
  <si>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</si>
  <si>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</si>
  <si>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</si>
  <si>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</si>
  <si>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</si>
  <si>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</si>
  <si>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</si>
  <si>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</si>
  <si>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</si>
  <si>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</si>
  <si>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</si>
  <si>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</si>
  <si>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</si>
  <si>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</si>
  <si>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</si>
  <si>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</si>
  <si>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</si>
  <si>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</si>
  <si>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</si>
  <si>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</si>
  <si>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</si>
  <si>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</si>
  <si>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</si>
  <si>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</si>
  <si>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</si>
  <si>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</si>
  <si>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</si>
  <si>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</si>
  <si>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</si>
  <si>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</si>
  <si>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</si>
  <si>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</si>
  <si>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</si>
  <si>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</si>
  <si>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</si>
  <si>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</si>
  <si>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</si>
  <si>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</si>
  <si>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</si>
  <si>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</si>
  <si>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</si>
  <si>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</si>
  <si>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</si>
  <si>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</si>
  <si>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</si>
  <si>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</si>
  <si>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</si>
  <si>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</si>
  <si>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</si>
  <si>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</si>
  <si>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</si>
  <si>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</si>
  <si>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</si>
  <si>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</si>
  <si>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</si>
  <si>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</si>
  <si>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</si>
  <si>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</si>
  <si>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</si>
  <si>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</si>
  <si>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</si>
  <si>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</si>
  <si>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</si>
  <si>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</si>
  <si>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</si>
  <si>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</si>
  <si>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</si>
  <si>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</si>
  <si>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</si>
  <si>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</si>
  <si>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</si>
  <si>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</si>
  <si>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</si>
  <si>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</si>
  <si>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</si>
  <si>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</si>
  <si>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</si>
  <si>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</si>
  <si>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</si>
  <si>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</si>
  <si>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</si>
  <si>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</si>
  <si>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</si>
  <si>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</si>
  <si>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</si>
  <si>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</si>
  <si>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</si>
  <si>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</si>
  <si>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</si>
  <si>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</si>
  <si>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</si>
  <si>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</si>
  <si>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</si>
  <si>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</si>
  <si>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</si>
  <si>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</si>
  <si>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</si>
  <si>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</si>
  <si>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</si>
  <si>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</si>
  <si>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</si>
  <si>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</si>
  <si>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</si>
  <si>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</si>
  <si>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</si>
  <si>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</si>
  <si>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</si>
  <si>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</si>
  <si>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</si>
  <si>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</si>
  <si>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</si>
  <si>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</si>
  <si>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</si>
  <si>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</si>
  <si>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</si>
  <si>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</si>
  <si>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</si>
  <si>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</si>
  <si>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</si>
  <si>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</si>
  <si>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</si>
  <si>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</si>
  <si>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</si>
  <si>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</si>
  <si>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</si>
  <si>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</si>
  <si>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</si>
  <si>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</si>
  <si>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</si>
  <si>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</si>
  <si>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</si>
  <si>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</si>
  <si>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</si>
  <si>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</si>
  <si>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</si>
  <si>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</si>
  <si>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</si>
  <si>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</si>
  <si>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</si>
  <si>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</si>
  <si>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</si>
  <si>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</si>
  <si>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</si>
  <si>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</si>
  <si>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</si>
  <si>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</si>
  <si>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</si>
  <si>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</si>
  <si>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</si>
  <si>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</si>
  <si>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</si>
  <si>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</si>
  <si>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</si>
  <si>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</si>
  <si>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</si>
  <si>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</si>
  <si>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</si>
  <si>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</si>
  <si>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</si>
  <si>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</si>
  <si>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</si>
  <si>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</si>
  <si>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</si>
  <si>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</si>
  <si>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</si>
  <si>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</si>
  <si>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</si>
  <si>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</si>
  <si>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</si>
  <si>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</si>
  <si>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</si>
  <si>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</si>
  <si>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</si>
  <si>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</si>
  <si>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</si>
  <si>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</si>
  <si>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</si>
  <si>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</si>
  <si>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</si>
  <si>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</si>
  <si>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</si>
  <si>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</si>
  <si>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</si>
  <si>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</si>
  <si>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</si>
  <si>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</si>
  <si>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</si>
  <si>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</si>
  <si>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</si>
  <si>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</si>
  <si>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</si>
  <si>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</si>
  <si>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</si>
  <si>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</si>
  <si>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</si>
  <si>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</si>
  <si>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</si>
  <si>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</si>
  <si>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</si>
  <si>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</si>
  <si>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</si>
  <si>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</si>
  <si>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</si>
  <si>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</si>
  <si>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</si>
  <si>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</si>
  <si>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</si>
  <si>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</si>
  <si>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</si>
  <si>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</si>
  <si>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</si>
  <si>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</si>
  <si>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</si>
  <si>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</si>
  <si>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</si>
  <si>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</si>
  <si>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</si>
  <si>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</si>
  <si>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</si>
  <si>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</si>
  <si>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</si>
  <si>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</si>
  <si>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</si>
  <si>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</si>
  <si>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</si>
  <si>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</si>
  <si>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</si>
  <si>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</si>
  <si>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</si>
  <si>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</si>
  <si>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</si>
  <si>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</si>
  <si>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</si>
  <si>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</si>
  <si>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</si>
  <si>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</si>
  <si>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</si>
  <si>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</si>
  <si>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</si>
  <si>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</si>
  <si>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</si>
  <si>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</si>
  <si>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</si>
  <si>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</si>
  <si>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</si>
  <si>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</si>
  <si>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</si>
  <si>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</si>
  <si>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</si>
  <si>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</si>
  <si>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</si>
  <si>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</si>
  <si>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</si>
  <si>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</si>
  <si>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</si>
  <si>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</si>
  <si>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</si>
  <si>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</si>
  <si>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</si>
  <si>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</si>
  <si>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</si>
  <si>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</si>
  <si>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</si>
  <si>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</si>
  <si>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</si>
  <si>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</si>
  <si>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</si>
  <si>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</si>
  <si>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</si>
  <si>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</si>
  <si>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</si>
  <si>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</si>
  <si>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</si>
  <si>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</si>
  <si>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</si>
  <si>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</si>
  <si>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</si>
  <si>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</si>
  <si>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</si>
  <si>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</si>
  <si>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</si>
  <si>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</si>
  <si>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</si>
  <si>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</si>
  <si>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</si>
  <si>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</si>
  <si>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</si>
  <si>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</si>
  <si>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</si>
  <si>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</si>
  <si>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</si>
  <si>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</si>
  <si>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</si>
  <si>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</si>
  <si>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</si>
  <si>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</si>
  <si>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</si>
  <si>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</si>
  <si>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</si>
  <si>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</si>
  <si>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</si>
  <si>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</si>
  <si>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</si>
  <si>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</si>
  <si>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</si>
  <si>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</si>
  <si>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</si>
  <si>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</si>
  <si>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</si>
  <si>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</si>
  <si>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</si>
  <si>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</si>
  <si>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</si>
  <si>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</si>
  <si>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</si>
  <si>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</si>
  <si>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</si>
  <si>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</si>
  <si>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</si>
  <si>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</si>
  <si>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</si>
  <si>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</si>
  <si>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</si>
  <si>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</si>
  <si>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</si>
  <si>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</si>
  <si>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</si>
  <si>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</si>
  <si>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</si>
  <si>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</si>
  <si>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</si>
  <si>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</si>
  <si>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</si>
  <si>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</si>
  <si>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</si>
  <si>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</si>
  <si>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</si>
  <si>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</si>
  <si>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</si>
  <si>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</si>
  <si>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</si>
  <si>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</si>
  <si>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</si>
  <si>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</si>
  <si>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</si>
  <si>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</si>
  <si>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</si>
  <si>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</si>
  <si>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</si>
  <si>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</si>
  <si>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</si>
  <si>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</si>
  <si>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</si>
  <si>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</si>
  <si>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</si>
  <si>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</si>
  <si>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</si>
  <si>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</si>
  <si>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</si>
  <si>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</si>
  <si>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</si>
  <si>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</si>
  <si>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</si>
  <si>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</si>
  <si>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</si>
  <si>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</si>
  <si>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</si>
  <si>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</si>
  <si>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</si>
  <si>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</si>
  <si>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</si>
  <si>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</si>
  <si>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</si>
  <si>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</si>
  <si>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</si>
  <si>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</si>
  <si>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</si>
  <si>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</si>
  <si>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</si>
  <si>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</si>
  <si>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</si>
  <si>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</si>
  <si>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</si>
  <si>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</si>
  <si>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</si>
  <si>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</si>
  <si>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</si>
  <si>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</si>
  <si>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</si>
  <si>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</si>
  <si>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</si>
  <si>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</si>
  <si>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</si>
  <si>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</si>
  <si>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</si>
  <si>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</si>
  <si>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</si>
  <si>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</si>
  <si>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</si>
  <si>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</si>
  <si>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</si>
  <si>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</si>
  <si>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</si>
  <si>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</si>
  <si>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</si>
  <si>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</si>
  <si>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</si>
  <si>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</si>
  <si>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</si>
  <si>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</si>
  <si>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</si>
  <si>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</si>
  <si>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</si>
  <si>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</si>
  <si>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</si>
  <si>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</si>
  <si>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</si>
  <si>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</si>
  <si>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</si>
  <si>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</si>
  <si>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</si>
  <si>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</si>
  <si>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</si>
  <si>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</si>
  <si>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</si>
  <si>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</si>
  <si>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</si>
  <si>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</si>
  <si>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</si>
  <si>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</si>
  <si>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</si>
  <si>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</si>
  <si>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</si>
  <si>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</si>
  <si>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</si>
  <si>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</si>
  <si>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</si>
  <si>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</si>
  <si>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</si>
  <si>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</si>
  <si>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</si>
  <si>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</si>
  <si>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</si>
  <si>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</si>
  <si>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</si>
  <si>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</si>
  <si>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</si>
  <si>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</si>
  <si>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</si>
  <si>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</si>
  <si>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</si>
  <si>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</si>
  <si>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</si>
  <si>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</si>
  <si>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</si>
  <si>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</si>
  <si>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</si>
  <si>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</si>
  <si>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</si>
  <si>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</si>
  <si>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</si>
  <si>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</si>
  <si>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</si>
  <si>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</si>
  <si>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</si>
  <si>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</si>
  <si>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</si>
  <si>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</si>
  <si>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</si>
  <si>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</si>
  <si>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</si>
  <si>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</si>
  <si>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</si>
  <si>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</si>
  <si>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</si>
  <si>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</si>
  <si>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</si>
  <si>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</si>
  <si>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</si>
  <si>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</si>
  <si>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</si>
  <si>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</si>
  <si>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</si>
  <si>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</si>
  <si>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</si>
  <si>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</si>
  <si>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</si>
  <si>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</si>
  <si>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</si>
  <si>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</si>
  <si>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</si>
  <si>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</si>
  <si>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</si>
  <si>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</si>
  <si>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</si>
  <si>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</si>
  <si>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</si>
  <si>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</si>
  <si>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</si>
  <si>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</si>
  <si>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</si>
  <si>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</si>
  <si>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</si>
  <si>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</si>
  <si>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</si>
  <si>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</si>
  <si>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</si>
  <si>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</si>
  <si>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</si>
  <si>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</si>
  <si>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</si>
  <si>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</si>
  <si>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</si>
  <si>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</si>
  <si>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</si>
  <si>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</si>
  <si>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</si>
  <si>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</si>
  <si>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</si>
  <si>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</si>
  <si>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</si>
  <si>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</si>
  <si>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</si>
  <si>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</si>
  <si>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</si>
  <si>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</si>
  <si>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</si>
  <si>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</si>
  <si>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</si>
  <si>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</si>
  <si>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</si>
  <si>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</si>
  <si>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</si>
  <si>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</si>
  <si>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</si>
  <si>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</si>
  <si>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</si>
  <si>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</si>
  <si>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</si>
  <si>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</si>
  <si>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</si>
  <si>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</si>
  <si>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</si>
  <si>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</si>
  <si>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</si>
  <si>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</si>
  <si>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</si>
  <si>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</si>
  <si>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</si>
  <si>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</si>
  <si>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</si>
  <si>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</si>
  <si>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</si>
  <si>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</si>
  <si>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</si>
  <si>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</si>
  <si>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</si>
  <si>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</si>
  <si>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</si>
  <si>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</si>
  <si>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</si>
  <si>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</si>
  <si>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</si>
  <si>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</si>
  <si>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</si>
  <si>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</si>
  <si>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</si>
  <si>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</si>
  <si>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</si>
  <si>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</si>
  <si>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</si>
  <si>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</si>
  <si>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</si>
  <si>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</si>
  <si>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</si>
  <si>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</si>
  <si>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</si>
  <si>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</si>
  <si>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</si>
  <si>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</si>
  <si>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</si>
  <si>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</si>
  <si>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</si>
  <si>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</si>
  <si>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</si>
  <si>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</si>
  <si>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</si>
  <si>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</si>
  <si>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</si>
  <si>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</si>
  <si>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</si>
  <si>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</si>
  <si>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</si>
  <si>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</si>
  <si>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</si>
  <si>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</si>
  <si>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</si>
  <si>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</si>
  <si>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</si>
  <si>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</si>
  <si>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</si>
  <si>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</si>
  <si>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</si>
  <si>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</si>
  <si>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</si>
  <si>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</si>
  <si>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</si>
  <si>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</si>
  <si>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</si>
  <si>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</si>
  <si>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</si>
  <si>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</si>
  <si>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</si>
  <si>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</si>
  <si>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</si>
  <si>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</si>
  <si>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</si>
  <si>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</si>
  <si>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</si>
  <si>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</si>
  <si>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</si>
  <si>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</si>
  <si>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</si>
  <si>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</si>
  <si>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</si>
  <si>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</si>
  <si>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</si>
  <si>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</si>
  <si>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</si>
  <si>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</si>
  <si>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</si>
  <si>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</si>
  <si>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</si>
  <si>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</si>
  <si>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</si>
  <si>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</si>
  <si>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</si>
  <si>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</si>
  <si>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</si>
  <si>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</si>
  <si>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</si>
  <si>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</si>
  <si>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</si>
  <si>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</si>
  <si>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</si>
  <si>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</si>
  <si>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</si>
  <si>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</si>
  <si>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</si>
  <si>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</si>
  <si>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</si>
  <si>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</si>
  <si>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</si>
  <si>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</si>
  <si>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</si>
  <si>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</si>
  <si>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</si>
  <si>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</si>
  <si>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</si>
  <si>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</si>
  <si>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</si>
  <si>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</si>
  <si>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</si>
  <si>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</si>
  <si>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</si>
  <si>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</si>
  <si>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</si>
  <si>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</si>
  <si>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</si>
  <si>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</si>
  <si>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</si>
  <si>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</si>
  <si>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</si>
  <si>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</si>
  <si>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</si>
  <si>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</si>
  <si>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</si>
  <si>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</si>
  <si>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</si>
  <si>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</si>
  <si>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</si>
  <si>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</si>
  <si>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</si>
  <si>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</si>
  <si>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</si>
  <si>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</si>
  <si>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</si>
  <si>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</si>
  <si>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</si>
  <si>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</si>
  <si>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</si>
  <si>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</si>
  <si>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</si>
  <si>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</si>
  <si>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</si>
  <si>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</si>
  <si>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</si>
  <si>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</si>
  <si>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</si>
  <si>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</si>
  <si>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</si>
  <si>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</si>
  <si>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</si>
  <si>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</si>
  <si>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</si>
  <si>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</si>
  <si>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</si>
  <si>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</si>
  <si>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</si>
  <si>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</si>
  <si>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</si>
  <si>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</si>
  <si>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</si>
  <si>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</si>
  <si>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</si>
  <si>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</si>
  <si>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</si>
  <si>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</si>
  <si>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</si>
  <si>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</si>
  <si>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</si>
  <si>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</si>
  <si>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</si>
  <si>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</si>
  <si>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</si>
  <si>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</si>
  <si>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</si>
  <si>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</si>
  <si>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</si>
  <si>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</si>
  <si>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</si>
  <si>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</si>
  <si>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</si>
  <si>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</si>
  <si>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</si>
  <si>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</si>
  <si>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</si>
  <si>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</si>
  <si>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</si>
  <si>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</si>
  <si>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</si>
  <si>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</si>
  <si>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</si>
  <si>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</si>
  <si>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</si>
  <si>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</si>
  <si>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</si>
  <si>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</si>
  <si>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</si>
  <si>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</si>
  <si>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</si>
  <si>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</si>
  <si>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</si>
  <si>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</si>
  <si>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</si>
  <si>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</si>
  <si>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</si>
  <si>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</si>
  <si>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</si>
  <si>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</si>
  <si>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</si>
  <si>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</si>
  <si>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</si>
  <si>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</si>
  <si>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</si>
  <si>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</si>
  <si>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</si>
  <si>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</si>
  <si>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</si>
  <si>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</si>
  <si>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</si>
  <si>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</si>
  <si>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</si>
  <si>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</si>
  <si>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</si>
  <si>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</si>
  <si>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</si>
  <si>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</si>
  <si>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</si>
  <si>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</si>
  <si>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</si>
  <si>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</si>
  <si>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</si>
  <si>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</si>
  <si>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</si>
  <si>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</si>
  <si>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</si>
  <si>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</si>
  <si>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</si>
  <si>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</si>
  <si>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</si>
  <si>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</si>
  <si>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</si>
  <si>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</si>
  <si>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</si>
  <si>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</si>
  <si>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</si>
  <si>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</si>
  <si>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</si>
  <si>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</si>
  <si>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</si>
  <si>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</si>
  <si>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</si>
  <si>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</si>
  <si>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</si>
  <si>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</si>
  <si>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</si>
  <si>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</si>
  <si>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</si>
  <si>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</si>
  <si>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</si>
  <si>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</si>
  <si>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</si>
  <si>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</si>
  <si>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</si>
  <si>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</si>
  <si>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</si>
  <si>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</si>
  <si>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</si>
  <si>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</si>
  <si>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</si>
  <si>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</si>
  <si>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</si>
  <si>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</si>
  <si>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</si>
  <si>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</si>
  <si>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</si>
  <si>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</si>
  <si>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</si>
  <si>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</si>
  <si>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</si>
  <si>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</si>
  <si>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</si>
  <si>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</si>
  <si>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</si>
  <si>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</si>
  <si>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</si>
  <si>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</si>
  <si>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</si>
  <si>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</si>
  <si>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</si>
  <si>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</si>
  <si>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</si>
  <si>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</si>
  <si>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</si>
  <si>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</si>
  <si>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</si>
  <si>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</si>
  <si>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</si>
  <si>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</si>
  <si>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</si>
  <si>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</si>
  <si>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</si>
  <si>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</si>
  <si>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</si>
  <si>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</si>
  <si>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</si>
  <si>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</si>
  <si>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</si>
  <si>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</si>
  <si>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</si>
  <si>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</si>
  <si>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</si>
  <si>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</si>
  <si>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</si>
  <si>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</si>
  <si>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</si>
  <si>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</si>
  <si>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</si>
  <si>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</si>
  <si>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</si>
  <si>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</si>
  <si>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</si>
  <si>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</si>
  <si>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</si>
  <si>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</si>
  <si>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</si>
  <si>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</si>
  <si>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</si>
  <si>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</si>
  <si>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</si>
  <si>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</si>
  <si>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</si>
  <si>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</si>
  <si>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</si>
  <si>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</si>
  <si>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</si>
  <si>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</si>
  <si>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</si>
  <si>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</si>
  <si>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</si>
  <si>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</si>
  <si>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</si>
  <si>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</si>
  <si>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</si>
  <si>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</si>
  <si>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</si>
  <si>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</si>
  <si>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</si>
  <si>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</si>
  <si>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</si>
  <si>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</si>
  <si>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</si>
  <si>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</si>
  <si>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</si>
  <si>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</si>
  <si>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</si>
  <si>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</si>
  <si>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</si>
  <si>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</si>
  <si>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</si>
  <si>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</si>
  <si>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</si>
  <si>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</si>
  <si>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</si>
  <si>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</si>
  <si>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</si>
  <si>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</si>
  <si>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</si>
  <si>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</si>
  <si>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</si>
  <si>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</si>
  <si>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</si>
  <si>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</si>
  <si>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</si>
  <si>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</si>
  <si>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</si>
  <si>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</si>
  <si>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</si>
  <si>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</si>
  <si>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</si>
  <si>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</si>
  <si>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</si>
  <si>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</si>
  <si>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</si>
  <si>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</si>
  <si>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</si>
  <si>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</si>
  <si>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</si>
  <si>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</si>
  <si>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</si>
  <si>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</si>
  <si>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</si>
  <si>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</si>
  <si>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</si>
  <si>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</si>
  <si>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</si>
  <si>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</si>
  <si>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</si>
  <si>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</si>
  <si>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</si>
  <si>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</si>
  <si>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</si>
  <si>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</si>
  <si>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</si>
  <si>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</si>
  <si>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</si>
  <si>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</si>
  <si>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</si>
  <si>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</si>
  <si>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</si>
  <si>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</si>
  <si>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</si>
  <si>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</si>
  <si>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</si>
  <si>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</si>
  <si>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</si>
  <si>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</si>
  <si>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</si>
  <si>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</si>
  <si>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</si>
  <si>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</si>
  <si>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</si>
  <si>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</si>
  <si>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</si>
  <si>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</si>
  <si>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</si>
  <si>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</si>
  <si>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</si>
  <si>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</si>
  <si>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</si>
  <si>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</si>
  <si>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</si>
  <si>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</si>
  <si>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</si>
  <si>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</si>
  <si>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</si>
  <si>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</si>
  <si>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</si>
  <si>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</si>
  <si>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</si>
  <si>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</si>
  <si>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</si>
  <si>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</si>
  <si>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</si>
  <si>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</si>
  <si>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</si>
  <si>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</si>
  <si>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</si>
  <si>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</si>
  <si>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</si>
  <si>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</si>
  <si>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</si>
  <si>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</si>
  <si>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</si>
  <si>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</si>
  <si>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</si>
  <si>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</si>
  <si>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</si>
  <si>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</si>
  <si>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</si>
  <si>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</si>
  <si>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</si>
  <si>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</si>
  <si>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</si>
  <si>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</si>
  <si>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</si>
  <si>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</si>
  <si>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</si>
  <si>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</si>
  <si>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</si>
  <si>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</si>
  <si>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</si>
  <si>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</si>
  <si>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</si>
  <si>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</si>
  <si>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</si>
  <si>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</si>
  <si>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</si>
  <si>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</si>
  <si>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</si>
  <si>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</si>
  <si>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</si>
  <si>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</si>
  <si>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</si>
  <si>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</si>
  <si>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</si>
  <si>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</si>
  <si>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</si>
  <si>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</si>
  <si>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</si>
  <si>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</si>
  <si>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</si>
  <si>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</si>
  <si>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</si>
  <si>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</si>
  <si>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</si>
  <si>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</si>
  <si>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</si>
  <si>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</si>
  <si>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</si>
  <si>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</si>
  <si>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</si>
  <si>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</si>
  <si>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</si>
  <si>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</si>
  <si>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</si>
  <si>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</si>
  <si>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</si>
  <si>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</si>
  <si>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</si>
  <si>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</si>
  <si>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</si>
  <si>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</si>
  <si>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</si>
  <si>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</si>
  <si>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</si>
  <si>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</si>
  <si>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</si>
  <si>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</si>
  <si>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</si>
  <si>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</si>
  <si>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</si>
  <si>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</si>
  <si>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</si>
  <si>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</si>
  <si>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</si>
  <si>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</si>
  <si>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</si>
  <si>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</si>
  <si>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</si>
  <si>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</si>
  <si>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</si>
  <si>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</si>
  <si>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</si>
  <si>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</si>
  <si>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</si>
  <si>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</si>
  <si>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</si>
  <si>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</si>
  <si>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</si>
  <si>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</si>
  <si>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</si>
  <si>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</si>
  <si>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</si>
  <si>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</si>
  <si>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</si>
  <si>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</si>
  <si>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</si>
  <si>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</si>
  <si>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</si>
  <si>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</si>
  <si>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</si>
  <si>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</si>
  <si>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</si>
  <si>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</si>
  <si>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</si>
  <si>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</si>
  <si>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</si>
  <si>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</si>
  <si>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</si>
  <si>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</si>
  <si>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</si>
  <si>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</si>
  <si>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</si>
  <si>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</si>
  <si>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</si>
  <si>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</si>
  <si>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</si>
  <si>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</si>
  <si>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</si>
  <si>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</si>
  <si>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</si>
  <si>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</si>
  <si>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</si>
  <si>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</si>
  <si>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</si>
  <si>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</si>
  <si>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</si>
  <si>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</si>
  <si>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</si>
  <si>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</si>
  <si>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</si>
  <si>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</si>
  <si>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</si>
  <si>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</si>
  <si>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</si>
  <si>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</si>
  <si>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</si>
  <si>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</si>
  <si>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</si>
  <si>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</si>
  <si>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</si>
  <si>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</si>
  <si>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</si>
  <si>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</si>
  <si>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</si>
  <si>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</si>
  <si>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</si>
  <si>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</si>
  <si>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</si>
  <si>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</si>
  <si>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</si>
  <si>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</si>
  <si>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</si>
  <si>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</si>
  <si>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</si>
  <si>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</si>
  <si>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</si>
  <si>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</si>
  <si>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</si>
  <si>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</si>
  <si>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</si>
  <si>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</si>
  <si>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</si>
  <si>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</si>
  <si>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</si>
  <si>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</si>
  <si>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</si>
  <si>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</si>
  <si>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</si>
  <si>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</si>
  <si>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</si>
  <si>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</si>
  <si>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</si>
  <si>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</si>
  <si>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</si>
  <si>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</si>
  <si>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</si>
  <si>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</si>
  <si>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</si>
  <si>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</si>
  <si>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</si>
  <si>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</si>
  <si>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</si>
  <si>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</si>
  <si>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</si>
  <si>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</si>
  <si>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</si>
  <si>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</si>
  <si>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</si>
  <si>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</si>
  <si>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</si>
  <si>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</si>
  <si>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</si>
  <si>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</si>
  <si>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</si>
  <si>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</si>
  <si>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</si>
  <si>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</si>
  <si>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</si>
  <si>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</si>
  <si>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</si>
  <si>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</si>
  <si>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</si>
  <si>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</si>
  <si>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</si>
  <si>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</si>
  <si>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</si>
  <si>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</si>
  <si>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</si>
  <si>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</si>
  <si>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</si>
  <si>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</si>
  <si>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</si>
  <si>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</si>
  <si>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</si>
  <si>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</si>
  <si>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</si>
  <si>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</si>
  <si>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</si>
  <si>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</si>
  <si>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</si>
  <si>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</si>
  <si>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</si>
  <si>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</si>
  <si>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</si>
  <si>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</si>
  <si>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</si>
  <si>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</si>
  <si>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</si>
  <si>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</si>
  <si>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</si>
  <si>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</si>
  <si>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</si>
  <si>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</si>
  <si>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</si>
  <si>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</si>
  <si>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</si>
  <si>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</si>
  <si>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</si>
  <si>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</si>
  <si>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</si>
  <si>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</si>
  <si>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</si>
  <si>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</si>
  <si>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</si>
  <si>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</si>
  <si>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</si>
  <si>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</si>
  <si>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</si>
  <si>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</si>
  <si>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</si>
  <si>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</si>
  <si>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</si>
  <si>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</si>
  <si>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</si>
  <si>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</si>
  <si>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</si>
  <si>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</si>
  <si>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</si>
  <si>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</si>
  <si>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</si>
  <si>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</si>
  <si>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</si>
  <si>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</si>
  <si>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</si>
  <si>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</si>
  <si>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</si>
  <si>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</si>
  <si>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</si>
  <si>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</si>
  <si>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</si>
  <si>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</si>
  <si>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</si>
  <si>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</si>
  <si>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</si>
  <si>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</si>
  <si>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</si>
  <si>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</si>
  <si>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</si>
  <si>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</si>
  <si>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</si>
  <si>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</si>
  <si>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</si>
  <si>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</si>
  <si>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</si>
  <si>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</si>
  <si>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</si>
  <si>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</si>
  <si>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</si>
  <si>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</si>
  <si>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</si>
  <si>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</si>
  <si>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</si>
  <si>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</si>
  <si>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</si>
  <si>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</si>
  <si>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</si>
  <si>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</si>
  <si>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</si>
  <si>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</si>
  <si>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</si>
  <si>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</si>
  <si>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</si>
  <si>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</si>
  <si>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</si>
  <si>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</si>
  <si>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</si>
  <si>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</si>
  <si>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</si>
  <si>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</si>
  <si>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</si>
  <si>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</si>
  <si>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</si>
  <si>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</si>
  <si>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</si>
  <si>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</si>
  <si>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</si>
  <si>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</si>
  <si>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</si>
  <si>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</si>
  <si>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</si>
  <si>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</si>
  <si>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</si>
  <si>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</si>
  <si>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</si>
  <si>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</si>
  <si>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</si>
  <si>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</si>
  <si>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</si>
  <si>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</si>
  <si>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</si>
  <si>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</si>
  <si>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</si>
  <si>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</si>
  <si>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</si>
  <si>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</si>
  <si>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</si>
  <si>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</si>
  <si>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</si>
  <si>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</si>
  <si>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</si>
  <si>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</si>
  <si>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</si>
  <si>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</si>
  <si>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</si>
  <si>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</si>
  <si>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</si>
  <si>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</si>
  <si>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</si>
  <si>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</si>
  <si>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</si>
  <si>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</si>
  <si>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</si>
  <si>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</si>
  <si>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</si>
  <si>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</si>
  <si>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</si>
  <si>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</si>
  <si>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</si>
  <si>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</si>
  <si>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</si>
  <si>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</si>
  <si>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</si>
  <si>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</si>
  <si>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</si>
  <si>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</si>
  <si>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</si>
  <si>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</si>
  <si>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</si>
  <si>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</si>
  <si>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</si>
  <si>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</si>
  <si>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</si>
  <si>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</si>
  <si>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</si>
  <si>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</si>
  <si>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</si>
  <si>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</si>
  <si>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</si>
  <si>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</si>
  <si>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</si>
  <si>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</si>
  <si>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</si>
  <si>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</si>
  <si>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</si>
  <si>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</si>
  <si>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</si>
  <si>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</si>
  <si>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</si>
  <si>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</si>
  <si>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</si>
  <si>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</si>
  <si>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</si>
  <si>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</si>
  <si>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</si>
  <si>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</si>
  <si>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</si>
  <si>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</si>
  <si>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</si>
  <si>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</si>
  <si>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</si>
  <si>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</si>
  <si>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</si>
  <si>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</si>
  <si>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</si>
  <si>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</si>
  <si>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</si>
  <si>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</si>
  <si>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</si>
  <si>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</si>
  <si>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</si>
  <si>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</si>
  <si>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</si>
  <si>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</si>
  <si>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</si>
  <si>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</si>
  <si>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</si>
  <si>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</si>
  <si>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</si>
  <si>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</si>
  <si>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</si>
  <si>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</si>
  <si>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</si>
  <si>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</si>
  <si>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</si>
  <si>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</si>
  <si>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</si>
  <si>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</si>
  <si>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</si>
  <si>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</si>
  <si>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</si>
  <si>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</si>
  <si>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</si>
  <si>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</si>
  <si>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</si>
  <si>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</si>
  <si>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</si>
  <si>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</si>
  <si>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</si>
  <si>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</si>
  <si>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</si>
  <si>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</si>
  <si>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</si>
  <si>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</si>
  <si>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</si>
  <si>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</si>
  <si>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</si>
  <si>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</si>
  <si>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</si>
  <si>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</si>
  <si>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</si>
  <si>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</si>
  <si>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</si>
  <si>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</si>
  <si>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</si>
  <si>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</si>
  <si>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</si>
  <si>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</si>
  <si>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</si>
  <si>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</si>
  <si>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</si>
  <si>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</si>
  <si>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</si>
  <si>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</si>
  <si>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</si>
  <si>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</si>
  <si>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</si>
  <si>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</si>
  <si>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</si>
  <si>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</si>
  <si>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</si>
  <si>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</si>
  <si>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</si>
  <si>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</si>
  <si>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</si>
  <si>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</si>
  <si>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</si>
  <si>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</si>
  <si>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</si>
  <si>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</si>
  <si>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</si>
  <si>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</si>
  <si>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</si>
  <si>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</si>
  <si>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</si>
  <si>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</si>
  <si>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</si>
  <si>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</si>
  <si>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</si>
  <si>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</si>
  <si>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</si>
  <si>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</si>
  <si>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</si>
  <si>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</si>
  <si>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</si>
  <si>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</si>
  <si>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</si>
  <si>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</si>
  <si>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</si>
  <si>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</si>
  <si>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</si>
  <si>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</si>
  <si>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</si>
  <si>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</si>
  <si>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</si>
  <si>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</si>
  <si>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</si>
  <si>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</si>
  <si>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</si>
  <si>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</si>
  <si>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</si>
  <si>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</si>
  <si>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</si>
  <si>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</si>
  <si>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</si>
  <si>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</si>
  <si>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</si>
  <si>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</si>
  <si>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</si>
  <si>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</si>
  <si>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</si>
  <si>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</si>
  <si>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</si>
  <si>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</si>
  <si>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</si>
  <si>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</si>
  <si>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</si>
  <si>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</si>
  <si>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</si>
  <si>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</si>
  <si>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</si>
  <si>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</si>
  <si>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</si>
  <si>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</si>
  <si>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</si>
  <si>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</si>
  <si>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</si>
  <si>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</si>
  <si>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</si>
  <si>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</si>
  <si>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</si>
  <si>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</si>
  <si>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</si>
  <si>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</si>
  <si>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</si>
  <si>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</si>
  <si>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</si>
  <si>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</si>
  <si>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</si>
  <si>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</si>
  <si>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</si>
  <si>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</si>
  <si>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</si>
  <si>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</si>
  <si>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</si>
  <si>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</si>
  <si>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</si>
  <si>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</si>
  <si>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</si>
  <si>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</si>
  <si>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</si>
  <si>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</si>
  <si>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</si>
  <si>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</si>
  <si>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</si>
  <si>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</si>
  <si>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</si>
  <si>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</si>
  <si>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</si>
  <si>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</si>
  <si>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</si>
  <si>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</si>
  <si>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</si>
  <si>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</si>
  <si>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</si>
  <si>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</si>
  <si>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</si>
  <si>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</si>
  <si>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</si>
  <si>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</si>
  <si>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</si>
  <si>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</si>
  <si>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</si>
  <si>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</si>
  <si>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</si>
  <si>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</si>
  <si>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</si>
  <si>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</si>
  <si>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</si>
  <si>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</si>
  <si>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</si>
  <si>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</si>
  <si>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</si>
  <si>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</si>
  <si>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</si>
  <si>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</si>
  <si>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</si>
  <si>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</si>
  <si>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</si>
  <si>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</si>
  <si>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</si>
  <si>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</si>
  <si>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</si>
  <si>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</si>
  <si>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</si>
  <si>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</si>
  <si>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</si>
  <si>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</si>
  <si>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</si>
  <si>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</si>
  <si>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</si>
  <si>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</si>
  <si>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</si>
  <si>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</si>
  <si>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</si>
  <si>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</si>
  <si>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</si>
  <si>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</si>
  <si>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</si>
  <si>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</si>
  <si>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</si>
  <si>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</si>
  <si>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</si>
  <si>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</si>
  <si>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</si>
  <si>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</si>
  <si>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</si>
  <si>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</si>
  <si>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</si>
  <si>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</si>
  <si>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</si>
  <si>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</si>
  <si>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</si>
  <si>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</si>
  <si>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</si>
  <si>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</si>
  <si>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</si>
  <si>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</si>
  <si>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</si>
  <si>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</si>
  <si>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</si>
  <si>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</si>
  <si>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</si>
  <si>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</si>
  <si>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</si>
  <si>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</si>
  <si>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</si>
  <si>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</si>
  <si>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</si>
  <si>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</si>
  <si>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</si>
  <si>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</si>
  <si>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</si>
  <si>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</si>
  <si>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</si>
  <si>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</si>
  <si>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</si>
  <si>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</si>
  <si>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</si>
  <si>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</si>
  <si>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</si>
  <si>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</si>
  <si>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</si>
  <si>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</si>
  <si>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</si>
  <si>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</si>
  <si>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</si>
  <si>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</si>
  <si>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</si>
  <si>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</si>
  <si>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</si>
  <si>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</si>
  <si>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</si>
  <si>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</si>
  <si>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</si>
  <si>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</si>
  <si>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</si>
  <si>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</si>
  <si>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</si>
  <si>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</si>
  <si>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</si>
  <si>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</si>
  <si>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</si>
  <si>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</si>
  <si>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</si>
  <si>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</si>
  <si>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</si>
  <si>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</si>
  <si>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</si>
  <si>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</si>
  <si>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</si>
  <si>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</si>
  <si>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</si>
  <si>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</si>
  <si>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</si>
  <si>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</si>
  <si>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</si>
  <si>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</si>
  <si>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</si>
  <si>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</si>
  <si>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</si>
  <si>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</si>
  <si>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</si>
  <si>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</si>
  <si>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</si>
  <si>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</si>
  <si>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</si>
  <si>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</si>
  <si>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</si>
  <si>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</si>
  <si>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</si>
  <si>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</si>
  <si>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</si>
  <si>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</si>
  <si>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</si>
  <si>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</si>
  <si>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</si>
  <si>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</si>
  <si>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</si>
  <si>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</si>
  <si>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</si>
  <si>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</si>
  <si>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</si>
  <si>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</si>
  <si>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</si>
  <si>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</si>
  <si>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</si>
  <si>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</si>
  <si>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</si>
  <si>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</si>
  <si>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</si>
  <si>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</si>
  <si>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</si>
  <si>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</si>
  <si>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</si>
  <si>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</si>
  <si>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</si>
  <si>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</si>
  <si>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</si>
  <si>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</si>
  <si>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</si>
  <si>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</si>
  <si>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</si>
  <si>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</si>
  <si>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</si>
  <si>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</si>
  <si>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</si>
  <si>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</si>
  <si>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</si>
  <si>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</si>
  <si>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</si>
  <si>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</si>
  <si>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</si>
  <si>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</si>
  <si>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</si>
  <si>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</si>
  <si>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</si>
  <si>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</si>
  <si>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</si>
  <si>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</si>
  <si>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</si>
  <si>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</si>
  <si>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</si>
  <si>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</si>
  <si>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</si>
  <si>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</si>
  <si>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</si>
  <si>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</si>
  <si>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</si>
  <si>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</si>
  <si>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</si>
  <si>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</si>
  <si>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</si>
  <si>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</si>
  <si>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</si>
  <si>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</si>
  <si>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</si>
  <si>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</si>
  <si>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</si>
  <si>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</si>
  <si>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</si>
  <si>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</si>
  <si>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</si>
  <si>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</si>
  <si>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</si>
  <si>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</si>
  <si>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</si>
  <si>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</si>
  <si>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</si>
  <si>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</si>
  <si>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</si>
  <si>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</si>
  <si>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</si>
  <si>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</si>
  <si>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</si>
  <si>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</si>
  <si>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</si>
  <si>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</si>
  <si>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</si>
  <si>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</si>
  <si>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</si>
  <si>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</si>
  <si>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</si>
  <si>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</si>
  <si>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</si>
  <si>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</si>
  <si>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</si>
  <si>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</si>
  <si>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</si>
  <si>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</si>
  <si>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</si>
  <si>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</si>
  <si>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</si>
  <si>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</si>
  <si>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</si>
  <si>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</si>
  <si>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</si>
  <si>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</si>
  <si>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</si>
  <si>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</si>
  <si>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</si>
  <si>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</si>
  <si>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</si>
  <si>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</si>
  <si>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</si>
  <si>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</si>
  <si>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</si>
  <si>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</si>
  <si>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</si>
  <si>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</si>
  <si>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</si>
  <si>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</si>
  <si>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</si>
  <si>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</si>
  <si>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</si>
  <si>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</si>
  <si>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</si>
  <si>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</si>
  <si>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</si>
  <si>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</si>
  <si>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</si>
  <si>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</si>
  <si>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</si>
  <si>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</si>
  <si>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</si>
  <si>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</si>
  <si>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</si>
  <si>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</si>
  <si>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</si>
  <si>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</si>
  <si>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</si>
  <si>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</si>
  <si>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</si>
  <si>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</si>
  <si>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</si>
  <si>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</si>
  <si>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</si>
  <si>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</si>
  <si>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</si>
  <si>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</si>
  <si>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</si>
  <si>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</si>
  <si>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</si>
  <si>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</si>
  <si>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</si>
  <si>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</si>
  <si>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</si>
  <si>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</si>
  <si>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</si>
  <si>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</si>
  <si>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</si>
  <si>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</si>
  <si>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</si>
  <si>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</si>
  <si>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</si>
  <si>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</si>
  <si>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</si>
  <si>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</si>
  <si>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</si>
  <si>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</si>
  <si>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</si>
  <si>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</si>
  <si>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</si>
  <si>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</si>
  <si>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</si>
  <si>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</si>
  <si>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</si>
  <si>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</si>
  <si>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</si>
  <si>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</si>
  <si>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</si>
  <si>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</si>
  <si>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</si>
  <si>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</si>
  <si>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</si>
  <si>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</si>
  <si>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</si>
  <si>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</si>
  <si>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</si>
  <si>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</si>
  <si>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</si>
  <si>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</si>
  <si>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</si>
  <si>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</si>
  <si>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</si>
  <si>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</si>
  <si>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</si>
  <si>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</si>
  <si>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</si>
  <si>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</si>
  <si>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</si>
  <si>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</si>
  <si>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</si>
  <si>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</si>
  <si>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</si>
  <si>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</si>
  <si>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</si>
  <si>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</si>
  <si>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</si>
  <si>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</si>
  <si>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</si>
  <si>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</si>
  <si>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</si>
  <si>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</si>
  <si>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</si>
  <si>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</si>
  <si>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</si>
  <si>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</si>
  <si>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</si>
  <si>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</si>
  <si>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</si>
  <si>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</si>
  <si>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</si>
  <si>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</si>
  <si>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</si>
  <si>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</si>
  <si>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</si>
  <si>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</si>
  <si>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</si>
  <si>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</si>
  <si>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</si>
  <si>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</si>
  <si>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</si>
  <si>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</si>
  <si>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</si>
  <si>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</si>
  <si>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</si>
  <si>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</si>
  <si>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</si>
  <si>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</si>
  <si>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</si>
  <si>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</si>
  <si>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</si>
  <si>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</si>
  <si>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</si>
  <si>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</si>
  <si>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</si>
  <si>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</si>
  <si>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</si>
  <si>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</si>
  <si>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</si>
  <si>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</si>
  <si>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</si>
  <si>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</si>
  <si>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</si>
  <si>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</si>
  <si>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</si>
  <si>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</si>
  <si>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</si>
  <si>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</si>
  <si>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</si>
  <si>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</si>
  <si>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</si>
  <si>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</si>
  <si>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</si>
  <si>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</si>
  <si>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</si>
  <si>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</si>
  <si>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</si>
  <si>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</si>
  <si>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</si>
  <si>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</si>
  <si>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</si>
  <si>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</si>
  <si>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</si>
  <si>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</si>
  <si>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</si>
  <si>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</si>
  <si>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</si>
  <si>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</si>
  <si>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</si>
  <si>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</si>
  <si>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</si>
  <si>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</si>
  <si>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</si>
  <si>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</si>
  <si>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</si>
  <si>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</si>
  <si>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</si>
  <si>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</si>
  <si>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</si>
  <si>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</si>
  <si>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</si>
  <si>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</si>
  <si>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</si>
  <si>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</si>
  <si>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</si>
  <si>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</si>
  <si>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</si>
  <si>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</si>
  <si>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</si>
  <si>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</si>
  <si>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</si>
  <si>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</si>
  <si>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</si>
  <si>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</si>
  <si>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</si>
  <si>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</si>
  <si>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</si>
  <si>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</si>
  <si>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</si>
  <si>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</si>
  <si>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</si>
  <si>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</si>
  <si>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</si>
  <si>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</si>
  <si>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</si>
  <si>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</si>
  <si>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</si>
  <si>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</si>
  <si>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</si>
  <si>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</si>
  <si>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</si>
  <si>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</si>
  <si>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</si>
  <si>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</si>
  <si>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</si>
  <si>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</si>
  <si>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</si>
  <si>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</si>
  <si>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</si>
  <si>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</si>
  <si>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</si>
  <si>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</si>
  <si>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</si>
  <si>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</si>
  <si>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</si>
  <si>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</si>
  <si>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</si>
  <si>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</si>
  <si>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</si>
  <si>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</si>
  <si>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</si>
  <si>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</si>
  <si>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</si>
  <si>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</si>
  <si>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</si>
  <si>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</si>
  <si>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</si>
  <si>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</si>
  <si>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</si>
  <si>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</si>
  <si>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</si>
  <si>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</si>
  <si>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</si>
  <si>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</si>
  <si>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</si>
  <si>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</si>
  <si>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</si>
  <si>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</si>
  <si>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</si>
  <si>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</si>
  <si>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</si>
  <si>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</si>
  <si>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</si>
  <si>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</si>
  <si>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</si>
  <si>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</si>
  <si>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</si>
  <si>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</si>
  <si>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</si>
  <si>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</si>
  <si>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</si>
  <si>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</si>
  <si>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</si>
  <si>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</si>
  <si>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</si>
  <si>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</si>
  <si>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</si>
  <si>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</si>
  <si>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</si>
  <si>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</si>
  <si>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</si>
  <si>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</si>
  <si>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</si>
  <si>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</si>
  <si>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</si>
  <si>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</si>
  <si>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</si>
  <si>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</si>
  <si>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</si>
  <si>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</si>
  <si>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</si>
  <si>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</si>
  <si>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</si>
  <si>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</si>
  <si>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</si>
  <si>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</si>
  <si>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</si>
  <si>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</si>
  <si>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</si>
  <si>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</si>
  <si>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</si>
  <si>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</si>
  <si>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</si>
  <si>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</si>
  <si>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</si>
  <si>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</si>
  <si>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</si>
  <si>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</si>
  <si>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</si>
  <si>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</si>
  <si>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</si>
  <si>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</si>
  <si>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</si>
  <si>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</si>
  <si>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</si>
  <si>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</si>
  <si>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</si>
  <si>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</si>
  <si>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</si>
  <si>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</si>
  <si>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</si>
  <si>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</si>
  <si>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</si>
  <si>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</si>
  <si>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</si>
  <si>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</si>
  <si>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</si>
  <si>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</si>
  <si>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</si>
  <si>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</si>
  <si>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</si>
  <si>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</si>
  <si>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</si>
  <si>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</si>
  <si>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</si>
  <si>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</si>
  <si>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</si>
  <si>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</si>
  <si>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</si>
  <si>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</si>
  <si>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</si>
  <si>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</si>
  <si>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</si>
  <si>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</si>
  <si>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</si>
  <si>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</si>
  <si>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</si>
  <si>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</si>
  <si>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</si>
  <si>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</si>
  <si>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</si>
  <si>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</si>
  <si>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</si>
  <si>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</si>
  <si>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</si>
  <si>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</si>
  <si>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</si>
  <si>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</si>
  <si>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</si>
  <si>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</si>
  <si>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</si>
  <si>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</si>
  <si>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</si>
  <si>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</si>
  <si>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</si>
  <si>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</si>
  <si>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</si>
  <si>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</si>
  <si>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</si>
  <si>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</si>
  <si>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</si>
  <si>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</si>
  <si>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</si>
  <si>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</si>
  <si>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</si>
  <si>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</si>
  <si>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</si>
  <si>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</si>
  <si>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</si>
  <si>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</si>
  <si>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</si>
  <si>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</si>
  <si>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</si>
  <si>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</si>
  <si>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</si>
  <si>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</si>
  <si>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</si>
  <si>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</si>
  <si>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</si>
  <si>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</si>
  <si>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</si>
  <si>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</si>
  <si>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</si>
  <si>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</si>
  <si>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</si>
  <si>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</si>
  <si>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</si>
  <si>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</si>
  <si>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</si>
  <si>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</si>
  <si>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</si>
  <si>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</si>
  <si>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</si>
  <si>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</si>
  <si>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</si>
  <si>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</si>
  <si>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</si>
  <si>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</si>
  <si>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</si>
  <si>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</si>
  <si>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</si>
  <si>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</si>
  <si>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</si>
  <si>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</si>
  <si>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</si>
  <si>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</si>
  <si>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</si>
  <si>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</si>
  <si>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</si>
  <si>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</si>
  <si>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</si>
  <si>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</si>
  <si>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</si>
  <si>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</si>
  <si>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</si>
  <si>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</si>
  <si>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</si>
  <si>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</si>
  <si>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</si>
  <si>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</si>
  <si>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</si>
  <si>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</si>
  <si>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</si>
  <si>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</si>
  <si>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</si>
  <si>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</si>
  <si>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</si>
  <si>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</si>
  <si>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</si>
  <si>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</si>
  <si>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</si>
  <si>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</si>
  <si>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</si>
  <si>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</si>
  <si>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</si>
  <si>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</si>
  <si>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</si>
  <si>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</si>
  <si>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</si>
  <si>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</si>
  <si>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</si>
  <si>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</si>
  <si>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</si>
  <si>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</si>
  <si>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</si>
  <si>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</si>
  <si>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</si>
  <si>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</si>
  <si>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</si>
  <si>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</si>
  <si>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</si>
  <si>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</si>
  <si>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</si>
  <si>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</si>
  <si>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</si>
  <si>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</si>
  <si>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</si>
  <si>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</si>
  <si>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</si>
  <si>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</si>
  <si>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</si>
  <si>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</si>
  <si>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</si>
  <si>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</si>
  <si>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</si>
  <si>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</si>
  <si>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</si>
  <si>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</si>
  <si>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</si>
  <si>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</si>
  <si>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</si>
  <si>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</si>
  <si>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</si>
  <si>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</si>
  <si>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</si>
  <si>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</si>
  <si>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</si>
  <si>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</si>
  <si>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</si>
  <si>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</si>
  <si>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</si>
  <si>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</si>
  <si>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</si>
  <si>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</si>
  <si>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</si>
  <si>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</si>
  <si>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</si>
  <si>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</si>
  <si>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</si>
  <si>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</si>
  <si>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</si>
  <si>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</si>
  <si>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</si>
  <si>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</si>
  <si>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</si>
  <si>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</si>
  <si>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</si>
  <si>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</si>
  <si>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</si>
  <si>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</si>
  <si>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</si>
  <si>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</si>
  <si>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</si>
  <si>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</si>
  <si>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</si>
  <si>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</si>
  <si>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</si>
  <si>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</si>
  <si>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</si>
  <si>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</si>
  <si>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</si>
  <si>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</si>
  <si>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</si>
  <si>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</si>
  <si>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</si>
  <si>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</si>
  <si>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</si>
  <si>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</si>
  <si>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</si>
  <si>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</si>
  <si>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</si>
  <si>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</si>
  <si>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</si>
  <si>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</si>
  <si>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</si>
  <si>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</si>
  <si>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</si>
  <si>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</si>
  <si>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</si>
  <si>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</si>
  <si>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</si>
  <si>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</si>
  <si>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</si>
  <si>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</si>
  <si>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</si>
  <si>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</si>
  <si>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</si>
  <si>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</si>
  <si>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</si>
  <si>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</si>
  <si>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</si>
  <si>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</si>
  <si>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</si>
  <si>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</si>
  <si>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</si>
  <si>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</si>
  <si>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</si>
  <si>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</si>
  <si>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</si>
  <si>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</si>
  <si>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</si>
  <si>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</si>
  <si>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</si>
  <si>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</si>
  <si>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</si>
  <si>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</si>
  <si>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</si>
  <si>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</si>
  <si>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</si>
  <si>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</si>
  <si>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</si>
  <si>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</si>
  <si>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</si>
  <si>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</si>
  <si>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</si>
  <si>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</si>
  <si>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</si>
  <si>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</si>
  <si>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</si>
  <si>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</si>
  <si>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</si>
  <si>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</si>
  <si>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</si>
  <si>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</si>
  <si>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</si>
  <si>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</si>
  <si>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</si>
  <si>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</si>
  <si>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</si>
  <si>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</si>
  <si>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</si>
  <si>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</si>
  <si>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</si>
  <si>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</si>
  <si>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</si>
  <si>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</si>
  <si>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</si>
  <si>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</si>
  <si>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</si>
  <si>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</si>
  <si>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</si>
  <si>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</si>
  <si>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</si>
  <si>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</si>
  <si>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</si>
  <si>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</si>
  <si>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</si>
  <si>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</si>
  <si>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</si>
  <si>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</si>
  <si>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</si>
  <si>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</si>
  <si>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</si>
  <si>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</si>
  <si>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</si>
  <si>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</si>
  <si>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</si>
  <si>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</si>
  <si>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</si>
  <si>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</si>
  <si>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</si>
  <si>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</si>
  <si>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</si>
  <si>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</si>
  <si>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</si>
  <si>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</si>
  <si>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</si>
  <si>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</si>
  <si>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</si>
  <si>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</si>
  <si>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</si>
  <si>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</si>
  <si>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</si>
  <si>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</si>
  <si>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</si>
  <si>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</si>
  <si>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</si>
  <si>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</si>
  <si>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</si>
  <si>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</si>
  <si>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</si>
  <si>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</si>
  <si>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</si>
  <si>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</si>
  <si>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</si>
  <si>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</si>
  <si>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</si>
  <si>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</si>
  <si>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</si>
  <si>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</si>
  <si>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</si>
  <si>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</si>
  <si>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</si>
  <si>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</si>
  <si>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</si>
  <si>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</si>
  <si>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</si>
  <si>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</si>
  <si>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</si>
  <si>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</si>
  <si>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</si>
  <si>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</si>
  <si>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</si>
  <si>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</si>
  <si>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</si>
  <si>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</si>
  <si>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</si>
  <si>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</si>
  <si>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</si>
  <si>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</si>
  <si>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</si>
  <si>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</si>
  <si>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</si>
  <si>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</si>
  <si>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</si>
  <si>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</si>
  <si>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</si>
  <si>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</si>
  <si>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</si>
  <si>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</si>
  <si>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</si>
  <si>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</si>
  <si>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</si>
  <si>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</si>
  <si>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</si>
  <si>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</si>
  <si>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</si>
  <si>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</si>
  <si>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</si>
  <si>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</si>
  <si>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</si>
  <si>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</si>
  <si>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</si>
  <si>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</si>
  <si>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</si>
  <si>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</si>
  <si>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</si>
  <si>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</si>
  <si>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</si>
  <si>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</si>
  <si>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</si>
  <si>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</si>
  <si>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</si>
  <si>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</si>
  <si>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</si>
  <si>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</si>
  <si>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</si>
  <si>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</si>
  <si>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</si>
  <si>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</si>
  <si>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</si>
  <si>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</si>
  <si>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</si>
  <si>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</si>
  <si>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</si>
  <si>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</si>
  <si>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</si>
  <si>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</si>
  <si>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</si>
  <si>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</si>
  <si>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</si>
  <si>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</si>
  <si>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</si>
  <si>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</si>
  <si>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</si>
  <si>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</si>
  <si>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</si>
  <si>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</si>
  <si>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</si>
  <si>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</si>
  <si>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</si>
  <si>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</si>
  <si>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</si>
  <si>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</si>
  <si>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</si>
  <si>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</si>
  <si>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</si>
  <si>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</si>
  <si>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</si>
  <si>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</si>
  <si>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</si>
  <si>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</si>
  <si>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</si>
  <si>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</si>
  <si>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</si>
  <si>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</si>
  <si>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</si>
  <si>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</si>
  <si>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</si>
  <si>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</si>
  <si>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</si>
  <si>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</si>
  <si>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</si>
  <si>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</si>
  <si>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</si>
  <si>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</si>
  <si>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</si>
  <si>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</si>
  <si>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</si>
  <si>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</si>
  <si>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</si>
  <si>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</si>
  <si>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</si>
  <si>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</si>
  <si>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</si>
  <si>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</si>
  <si>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</si>
  <si>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</si>
  <si>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</si>
  <si>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</si>
  <si>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</si>
  <si>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</si>
  <si>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</si>
  <si>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</si>
  <si>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</si>
  <si>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</si>
  <si>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</si>
  <si>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</si>
  <si>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</si>
  <si>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</si>
  <si>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</si>
  <si>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</si>
  <si>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</si>
  <si>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</si>
  <si>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</si>
  <si>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</si>
  <si>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</si>
  <si>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</si>
  <si>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</si>
  <si>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</si>
  <si>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</si>
  <si>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</si>
  <si>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</si>
  <si>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</si>
  <si>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</si>
  <si>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</si>
  <si>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</si>
  <si>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</si>
  <si>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</si>
  <si>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</si>
  <si>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</si>
  <si>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</si>
  <si>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</si>
  <si>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</si>
  <si>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</si>
  <si>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</si>
  <si>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</si>
  <si>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</si>
  <si>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</si>
  <si>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</si>
  <si>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</si>
  <si>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</si>
  <si>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</si>
  <si>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</si>
  <si>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</si>
  <si>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</si>
  <si>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</si>
  <si>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</si>
  <si>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</si>
  <si>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</si>
  <si>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</si>
  <si>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</si>
  <si>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</si>
  <si>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</si>
  <si>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</si>
  <si>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</si>
  <si>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</si>
  <si>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</si>
  <si>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</si>
  <si>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</si>
  <si>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</si>
  <si>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</si>
  <si>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</si>
  <si>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</si>
  <si>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</si>
  <si>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</si>
  <si>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</si>
  <si>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</si>
  <si>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</si>
  <si>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</si>
  <si>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</si>
  <si>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</si>
  <si>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</si>
  <si>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</si>
  <si>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</si>
  <si>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</si>
  <si>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</si>
  <si>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</si>
  <si>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</si>
  <si>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</si>
  <si>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</si>
  <si>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</si>
  <si>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</si>
  <si>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</si>
  <si>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</si>
  <si>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</si>
  <si>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</si>
  <si>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</si>
  <si>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</si>
  <si>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</si>
  <si>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</si>
  <si>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</si>
  <si>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</si>
  <si>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</si>
  <si>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</si>
  <si>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</si>
  <si>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</si>
  <si>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</si>
  <si>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</si>
  <si>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</si>
  <si>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</si>
  <si>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</si>
  <si>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</si>
  <si>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</si>
  <si>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</si>
  <si>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</si>
  <si>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</si>
  <si>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</si>
  <si>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</si>
  <si>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</si>
  <si>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</si>
  <si>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</si>
  <si>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</si>
  <si>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</si>
  <si>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</si>
  <si>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</si>
  <si>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</si>
  <si>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</si>
  <si>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</si>
  <si>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</si>
  <si>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</si>
  <si>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</si>
  <si>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</si>
  <si>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</si>
  <si>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</si>
  <si>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</si>
  <si>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</si>
  <si>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</si>
  <si>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</si>
  <si>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</si>
  <si>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</si>
  <si>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</si>
  <si>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</si>
  <si>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</si>
  <si>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</si>
  <si>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</si>
  <si>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</si>
  <si>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</si>
  <si>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</si>
  <si>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</si>
  <si>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</si>
  <si>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</si>
  <si>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</si>
  <si>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</si>
  <si>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</si>
  <si>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</si>
  <si>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</si>
  <si>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</si>
  <si>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</si>
  <si>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</si>
  <si>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</si>
  <si>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</si>
  <si>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</si>
  <si>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</si>
  <si>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</si>
  <si>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</si>
  <si>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</si>
  <si>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</si>
  <si>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</si>
  <si>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</si>
  <si>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</si>
  <si>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</si>
  <si>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</si>
  <si>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</si>
  <si>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</si>
  <si>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</si>
  <si>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</si>
  <si>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</si>
  <si>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</si>
  <si>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</si>
  <si>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</si>
  <si>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</si>
  <si>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</si>
  <si>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</si>
  <si>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</si>
  <si>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</si>
  <si>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</si>
  <si>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</si>
  <si>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</si>
  <si>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</si>
  <si>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</si>
  <si>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</si>
  <si>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</si>
  <si>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</si>
  <si>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</si>
  <si>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</si>
  <si>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</si>
  <si>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</si>
  <si>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</si>
  <si>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</si>
  <si>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</si>
  <si>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</si>
  <si>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</si>
  <si>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</si>
  <si>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</si>
  <si>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</si>
  <si>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</si>
  <si>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</si>
  <si>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</si>
  <si>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</si>
  <si>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</si>
  <si>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</si>
  <si>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</si>
  <si>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</si>
  <si>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</si>
  <si>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</si>
  <si>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</si>
  <si>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</si>
  <si>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</si>
  <si>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</si>
  <si>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</si>
  <si>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</si>
  <si>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</si>
  <si>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</si>
  <si>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</si>
  <si>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</si>
  <si>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</si>
  <si>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</si>
  <si>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</si>
  <si>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</si>
  <si>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</si>
  <si>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</si>
  <si>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</si>
  <si>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</si>
  <si>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</si>
  <si>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</si>
  <si>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</si>
  <si>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</si>
  <si>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</si>
  <si>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</si>
  <si>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</si>
  <si>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</si>
  <si>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</si>
  <si>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</si>
  <si>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</si>
  <si>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</si>
  <si>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</si>
  <si>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</si>
  <si>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</si>
  <si>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</si>
  <si>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</si>
  <si>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</si>
  <si>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</si>
  <si>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</si>
  <si>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</si>
  <si>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</si>
  <si>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</si>
  <si>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</si>
  <si>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</si>
  <si>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</si>
  <si>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</si>
  <si>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</si>
  <si>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</si>
  <si>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</si>
  <si>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</si>
  <si>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</si>
  <si>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</si>
  <si>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</si>
  <si>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</si>
  <si>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</si>
  <si>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</si>
  <si>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</si>
  <si>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</si>
  <si>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</si>
  <si>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</si>
  <si>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</si>
  <si>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</si>
  <si>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</si>
  <si>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</si>
  <si>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</si>
  <si>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</si>
  <si>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</si>
  <si>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</si>
  <si>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</si>
  <si>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</si>
  <si>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</si>
  <si>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</si>
  <si>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</si>
  <si>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</si>
  <si>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</si>
  <si>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</si>
  <si>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</si>
  <si>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</si>
  <si>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</si>
  <si>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</si>
  <si>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</si>
  <si>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</si>
  <si>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</si>
  <si>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</si>
  <si>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</si>
  <si>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</si>
  <si>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</si>
  <si>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</si>
  <si>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</si>
  <si>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</si>
  <si>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</si>
  <si>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</si>
  <si>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</si>
  <si>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</si>
  <si>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</si>
  <si>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</si>
  <si>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</si>
  <si>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</si>
  <si>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</si>
  <si>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</si>
  <si>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</si>
  <si>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</si>
  <si>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</si>
  <si>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</si>
  <si>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</si>
  <si>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</si>
  <si>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</si>
  <si>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</si>
  <si>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</si>
  <si>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</si>
  <si>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</si>
  <si>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</si>
  <si>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</si>
  <si>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</si>
  <si>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</si>
  <si>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</si>
  <si>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</si>
  <si>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</si>
  <si>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</si>
  <si>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</si>
  <si>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</si>
  <si>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</si>
  <si>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</si>
  <si>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</si>
  <si>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</si>
  <si>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</si>
  <si>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</si>
  <si>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</si>
  <si>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</si>
  <si>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</si>
  <si>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</si>
  <si>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</si>
  <si>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</si>
  <si>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</si>
  <si>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</si>
  <si>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</si>
  <si>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</si>
  <si>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</si>
  <si>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</si>
  <si>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</si>
  <si>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</si>
  <si>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</si>
  <si>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</si>
  <si>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</si>
  <si>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</si>
  <si>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</si>
  <si>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</si>
  <si>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</si>
  <si>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</si>
  <si>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</si>
  <si>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</si>
  <si>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</si>
  <si>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</si>
  <si>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</si>
  <si>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</si>
  <si>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</si>
  <si>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</si>
  <si>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</si>
  <si>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</si>
  <si>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</si>
  <si>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</si>
  <si>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</si>
  <si>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</si>
  <si>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</si>
  <si>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</si>
  <si>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</si>
  <si>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</si>
  <si>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</si>
  <si>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</si>
  <si>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</si>
  <si>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</si>
  <si>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</si>
  <si>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</si>
  <si>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</si>
  <si>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</si>
  <si>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</si>
  <si>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</si>
  <si>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</si>
  <si>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</si>
  <si>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</si>
  <si>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</si>
  <si>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</si>
  <si>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</si>
  <si>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</si>
  <si>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</si>
  <si>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</si>
  <si>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</si>
  <si>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</si>
  <si>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</si>
  <si>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</si>
  <si>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</si>
  <si>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</si>
  <si>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</si>
  <si>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</si>
  <si>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</si>
  <si>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</si>
  <si>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</si>
  <si>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</si>
  <si>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</si>
  <si>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</si>
  <si>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</si>
  <si>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</si>
  <si>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</si>
  <si>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</si>
  <si>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</si>
  <si>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</si>
  <si>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</si>
  <si>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</si>
  <si>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</si>
  <si>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</si>
  <si>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</si>
  <si>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</si>
  <si>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</si>
  <si>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</si>
  <si>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</si>
  <si>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</si>
  <si>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</si>
  <si>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</si>
  <si>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</si>
  <si>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</si>
  <si>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</si>
  <si>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</si>
  <si>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</si>
  <si>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</si>
  <si>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</si>
  <si>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</si>
  <si>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</si>
  <si>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</si>
  <si>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</si>
  <si>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</si>
  <si>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</si>
  <si>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</si>
  <si>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</si>
  <si>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</si>
  <si>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</si>
  <si>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</si>
  <si>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</si>
  <si>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</si>
  <si>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</si>
  <si>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</si>
  <si>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</si>
  <si>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</si>
  <si>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</si>
  <si>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</si>
  <si>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</si>
  <si>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</si>
  <si>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</si>
  <si>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</si>
  <si>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</si>
  <si>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</si>
  <si>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</si>
  <si>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</si>
  <si>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</si>
  <si>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</si>
  <si>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</si>
  <si>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</si>
  <si>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</si>
  <si>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</si>
  <si>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</si>
  <si>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</si>
  <si>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</si>
  <si>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</si>
  <si>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</si>
  <si>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</si>
  <si>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</si>
  <si>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</si>
  <si>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</si>
  <si>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</si>
  <si>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</si>
  <si>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</si>
  <si>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</si>
  <si>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</si>
  <si>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</si>
  <si>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</si>
  <si>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</si>
  <si>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</si>
  <si>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</si>
  <si>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</si>
  <si>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</si>
  <si>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</si>
  <si>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</si>
  <si>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</si>
  <si>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</si>
  <si>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</si>
  <si>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</si>
  <si>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</si>
  <si>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</si>
  <si>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</si>
  <si>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</si>
  <si>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</si>
  <si>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</si>
  <si>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</si>
  <si>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</si>
  <si>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</si>
  <si>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</si>
  <si>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</si>
  <si>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</si>
  <si>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</si>
  <si>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</si>
  <si>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</si>
  <si>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</si>
  <si>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</si>
  <si>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</si>
  <si>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</si>
  <si>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</si>
  <si>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</si>
  <si>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</si>
  <si>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</si>
  <si>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</si>
  <si>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</si>
  <si>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</si>
  <si>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</si>
  <si>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</si>
  <si>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</si>
  <si>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</si>
  <si>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</si>
  <si>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</si>
  <si>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</si>
  <si>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</si>
  <si>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</si>
  <si>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</si>
  <si>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</si>
  <si>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</si>
  <si>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</si>
  <si>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</si>
  <si>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</si>
  <si>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</si>
  <si>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</si>
  <si>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</si>
  <si>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</si>
  <si>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</si>
  <si>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</si>
  <si>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</si>
  <si>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</si>
  <si>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</si>
  <si>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</si>
  <si>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</si>
  <si>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</si>
  <si>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</si>
  <si>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</si>
  <si>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</si>
  <si>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</si>
  <si>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</si>
  <si>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</si>
  <si>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</si>
  <si>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</si>
  <si>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</si>
  <si>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</si>
  <si>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</si>
  <si>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</si>
  <si>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</si>
  <si>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</si>
  <si>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</si>
  <si>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</si>
  <si>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</si>
  <si>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</si>
  <si>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</si>
  <si>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</si>
  <si>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</si>
  <si>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</si>
  <si>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</si>
  <si>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</si>
  <si>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</si>
  <si>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</si>
  <si>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</si>
  <si>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</si>
  <si>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</si>
  <si>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</si>
  <si>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</si>
  <si>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</si>
  <si>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</si>
  <si>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</si>
  <si>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</si>
  <si>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</si>
  <si>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</si>
  <si>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</si>
  <si>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</si>
  <si>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</si>
  <si>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</si>
  <si>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</si>
  <si>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</si>
  <si>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</si>
  <si>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</si>
  <si>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</si>
  <si>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</si>
  <si>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</si>
  <si>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</si>
  <si>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</si>
  <si>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</si>
  <si>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</si>
  <si>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</si>
  <si>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</si>
  <si>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</si>
  <si>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</si>
  <si>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</si>
  <si>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</si>
  <si>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</si>
  <si>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</si>
  <si>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</si>
  <si>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</si>
  <si>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</si>
  <si>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</si>
  <si>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</si>
  <si>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</si>
  <si>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</si>
  <si>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</si>
  <si>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</si>
  <si>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</si>
  <si>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</si>
  <si>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</si>
  <si>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</si>
  <si>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</si>
  <si>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</si>
  <si>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</si>
  <si>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</si>
  <si>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</si>
  <si>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</si>
  <si>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</si>
  <si>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</si>
  <si>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</si>
  <si>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</si>
  <si>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</si>
  <si>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</si>
  <si>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PCM-20251002-00002214</t>
  </si>
  <si>
    <t>Update site ARm0857 as site located in Aramco and Emergency permission requested for it</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</si>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</sst>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8" fillId="12" borderId="10" xfId="0" applyFont="1" applyFill="1" applyBorder="1" applyAlignment="1">
      <alignment horizontal="center" vertical="center"/>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0">
    <sortCondition ref="H1:H6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4" totalsRowShown="0" headerRowDxfId="15" dataDxfId="14" headerRowBorderDxfId="12" tableBorderDxfId="13">
  <autoFilter ref="A1:L32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0"/>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270.03430659721926</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64" t="s">
        <v>8440</v>
      </c>
      <c r="E3" s="65" t="s">
        <v>38964</v>
      </c>
      <c r="F3" s="66">
        <v>45932.894965277781</v>
      </c>
      <c r="G3" s="67">
        <f ca="1">IFERROR(NOW()-F3,"")</f>
        <v>8.7767245364375412E-2</v>
      </c>
      <c r="H3" s="90">
        <v>45932.889953703707</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64"/>
      <c r="E4" s="65"/>
      <c r="F4" s="66"/>
      <c r="G4" s="67">
        <f ca="1">IFERROR(NOW()-F4,"")</f>
        <v>45932.982732523145</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45932.982732523145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45932.982732523145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45932.982732523145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45932.982732523145</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45932.982732523145</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45932.982732523145</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45932.982732523145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45932.982732523145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45932.982732523145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45932.982732523145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45932.982732523145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45932.982732523145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45932.982732523145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45932.982732523145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45932.982732523145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45932.982732523145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45932.982732523145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45932.982732523145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45932.982732523145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45932.982732523145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45932.982732523145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45932.982732523145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45932.982732523145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45932.982732523145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45932.982732523145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45932.982732523145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45932.982732523145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45932.982732523145</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45932.982732523145</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45932.982732523145</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45932.982732523145</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45932.982732523145</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45932.982732523145</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45932.982732523145</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45932.982732523145</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45932.982732523145</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45932.982732523145</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45932.982732523145</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45932.982732523145</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45932.982732523145</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45932.982732523145</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45932.982732523145</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45932.982732523145</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45932.982732523145</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45932.982732523145</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45932.982732523145</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45932.982732523145</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45932.982732523145</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45932.982732523145</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45932.982732523145</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45932.982732523145</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45932.982732523145</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45932.982732523145</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45932.982732523145</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45932.982732523145</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45932.982732523145</v>
      </c>
      <c r="H60" s="68"/>
      <c r="I60" s="73" t="str">
        <f>IFERROR(VLOOKUP(D60,DB!A:F,6,0),"")</f>
        <v/>
      </c>
      <c r="J60" s="73" t="str">
        <f>IFERROR(VLOOKUP(D60,DB!A:G,7,0),"")</f>
        <v/>
      </c>
      <c r="K60" s="69"/>
      <c r="L60" s="70" t="str">
        <f>IFERROR(VLOOKUP(D60,DB!A:I,9,0),"")</f>
        <v/>
      </c>
    </row>
  </sheetData>
  <customSheetViews>
    <customSheetView guid="{F6042A99-DD27-4453-835D-0834D95730CC}" filter="1" showAutoFilter="1">
      <pageMargins left="0" right="0" top="0" bottom="0" header="0" footer="0"/>
      <autoFilter ref="B1:M1" xr:uid="{4A66426B-505B-43D5-9842-030019C7345F}"/>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tabSelected="1" workbookViewId="0">
      <selection activeCell="D7" sqre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241.33095011573459</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126.25564918981399</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107.98289456018392</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26433</v>
      </c>
      <c r="E6" s="131" t="s">
        <v>38964</v>
      </c>
      <c r="F6" s="102">
        <v>45932.864803240744</v>
      </c>
      <c r="G6" s="133">
        <f ca="1">IFERROR(NOW()-F6,"-")</f>
        <v>0.1179292824017466</v>
      </c>
      <c r="H6" s="132">
        <v>45932.859780092593</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45932.982732523145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45932.982732523145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45932.982732523145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45932.982732523145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45932.982732523145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45932.982732523145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45932.982732523145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45932.982732523145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45932.982732523145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45932.982732523145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45932.982732523145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45932.982732523145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45932.982732523145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45932.982732523145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45932.982732523145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45932.982732523145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45932.982732523145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45932.982732523145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45932.982732523145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45932.982732523145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45932.982732523145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45932.982732523145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45932.982732523145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45932.982732523145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45932.982732523145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45932.982732523145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45932.982732523145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45932.982732523145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45932.982732523145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45932.982732523145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45932.982732523145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45932.982732523145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45932.982732523145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45932.982732523145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45932.982732523145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45932.982732523145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45932.982732523145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45932.982732523145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45932.982732523145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45932.982732523145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45932.982732523145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45932.982732523145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45932.982732523145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45932.982732523145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45932.982732523145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45932.982732523145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45932.982732523145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45932.982732523145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45932.982732523145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45932.982732523145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45932.982732523145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45932.982732523145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45932.982732523145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45932.982732523145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45932.982732523145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45932.982732523145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45932.982732523145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45932.982732523145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45932.982732523145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45932.982732523145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45932.982732523145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45932.982732523145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45932.982732523145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45932.982732523145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45932.982732523145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45932.982732523145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45932.982732523145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45932.982732523145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45932.982732523145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45932.982732523145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45932.982732523145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45932.982732523145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45932.982732523145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45932.982732523145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45932.982732523145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45932.982732523145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45932.982732523145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45932.982732523145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45932.982732523145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45932.982732523145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45932.982732523145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45932.982732523145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45932.982732523145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45932.982732523145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45932.982732523145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45932.982732523145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45932.982732523145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45932.982732523145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45932.982732523145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45932.982732523145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45932.982732523145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45932.982732523145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45932.982732523145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45932.982732523145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45932.982732523145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45932.982732523145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45932.982732523145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45932.982732523145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45932.982732523145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45932.982732523145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45932.982732523145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45932.982732523145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45932.982732523145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45932.982732523145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45932.982732523145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45932.982732523145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45932.982732523145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45932.982732523145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45932.982732523145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45932.982732523145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45932.982732523145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45932.982732523145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45932.982732523145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45932.982732523145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45932.982732523145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45932.982732523145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45932.982732523145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45932.982732523145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45932.982732523145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45932.982732523145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45932.982732523145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45932.982732523145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45932.982732523145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45932.982732523145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45932.982732523145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45932.982732523145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45932.982732523145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45932.982732523145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45932.982732523145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45932.982732523145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45932.982732523145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45932.982732523145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45932.982732523145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45932.982732523145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45932.982732523145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45932.982732523145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45932.982732523145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45932.982732523145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45932.982732523145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45932.982732523145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45932.982732523145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45932.982732523145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45932.982732523145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45932.982732523145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45932.982732523145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45932.982732523145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45932.982732523145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45932.982732523145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45932.982732523145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45932.982732523145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45932.982732523145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45932.982732523145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45932.982732523145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45932.982732523145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45932.982732523145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45932.982732523145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45932.982732523145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45932.982732523145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45932.982732523145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45932.982732523145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45932.982732523145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45932.982732523145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45932.982732523145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45932.982732523145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45932.982732523145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45932.982732523145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45932.982732523145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45932.982732523145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45932.982732523145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45932.982732523145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45932.982732523145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45932.982732523145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45932.982732523145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45932.982732523145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45932.982732523145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45932.982732523145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45932.982732523145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45932.982732523145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45932.982732523145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45932.982732523145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45932.982732523145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45932.982732523145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45932.982732523145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45932.982732523145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45932.982732523145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45932.982732523145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45932.982732523145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45932.982732523145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45932.982732523145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45932.982732523145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45932.982732523145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45932.982732523145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45932.982732523145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45932.982732523145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45932.982732523145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45932.982732523145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45932.982732523145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45932.982732523145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45932.982732523145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45932.982732523145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45932.982732523145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45932.982732523145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45932.982732523145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45932.982732523145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45932.982732523145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45932.982732523145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45932.982732523145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45932.982732523145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45932.982732523145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45932.982732523145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45932.982732523145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45932.982732523145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45932.982732523145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45932.982732523145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45932.982732523145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45932.982732523145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45932.982732523145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45932.982732523145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45932.982732523145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45932.982732523145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45932.982732523145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45932.982732523145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45932.982732523145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45932.982732523145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45932.982732523145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45932.982732523145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45932.982732523145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45932.982732523145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45932.982732523145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45932.982732523145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45932.982732523145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45932.982732523145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45932.982732523145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45932.982732523145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45932.982732523145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45932.982732523145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45932.982732523145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45932.982732523145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45932.982732523145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45932.982732523145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45932.982732523145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45932.982732523145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45932.982732523145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45932.982732523145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45932.982732523145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45932.982732523145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45932.982732523145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45932.982732523145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45932.982732523145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45932.982732523145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45932.982732523145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45932.982732523145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45932.982732523145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45932.982732523145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45932.982732523145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45932.982732523145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45932.982732523145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45932.982732523145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45932.982732523145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45932.982732523145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45932.982732523145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45932.982732523145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45932.982732523145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45932.982732523145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45932.982732523145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45932.982732523145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45932.982732523145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45932.982732523145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45932.982732523145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45932.982732523145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45932.982732523145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45932.982732523145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45932.982732523145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45932.982732523145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45932.982732523145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45932.982732523145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45932.982732523145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45932.982732523145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45932.982732523145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45932.982732523145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45932.982732523145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45932.982732523145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45932.982732523145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45932.982732523145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45932.982732523145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45932.982732523145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45932.982732523145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45932.982732523145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45932.982732523145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45932.982732523145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45932.982732523145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45932.982732523145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45932.982732523145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45932.982732523145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45932.982732523145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45932.982732523145</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45932.982732523145</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45932.982732523145</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45932.982732523145</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45932.982732523145</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45932.982732523145</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45932.982732523145</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45932.982732523145</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45932.982732523145</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45932.982732523145</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45932.982732523145</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45932.982732523145</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45932.982732523145</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45932.982732523145</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45932.982732523145</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45932.982732523145</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45932.982732523145</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45932.982732523145</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45932.982732523145</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45932.982732523145</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45932.982732523145</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45932.982732523145</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45932.982732523145</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45932.982732523145</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45932.982732523145</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45932.982732523145</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45932.982732523145</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45932.982732523145</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45932.982732523145</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45932.982732523145</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45932.982732523145</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45932.982732523145</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45932.982732523145</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45932.982732523145</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45932.982732523145</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45932.982732523145</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45932.982732523145</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45932.982732523145</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45932.982732523145</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45932.982732523145</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45932.982732523145</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45932.982732523145</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45932.982732523145</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45932.982732523145</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45932.982732523145</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45932.982732523145</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D6" sqref="D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45932.982732523145</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45932.982732523145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45932.982732523145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45932.982732523145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45932.982732523145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45932.982732523145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45932.982732523145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45932.982732523145</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45932.982732523145</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45932.982732523145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45932.982732523145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45932.982732523145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45932.982732523145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45932.982732523145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45932.982732523145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45932.982732523145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45932.982732523145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45932.982732523145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45932.982732523145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45932.982732523145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45932.982732523145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45932.982732523145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45932.982732523145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45932.982732523145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45932.982732523145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45932.982732523145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45932.982732523145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45932.982732523145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45932.982732523145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45932.982732523145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45932.982732523145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45932.982732523145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45932.982732523145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45932.982732523145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45932.982732523145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45932.982732523145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45932.982732523145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45932.982732523145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45932.982732523145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45932.982732523145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45932.982732523145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45932.982732523145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45932.982732523145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45932.982732523145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45932.982732523145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45932.982732523145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45932.982732523145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45932.982732523145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45932.982732523145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45932.982732523145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45932.982732523145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45932.982732523145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45932.982732523145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45932.982732523145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45932.982732523145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45932.982732523145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45932.982732523145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45932.982732523145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45932.982732523145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45932.982732523145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45932.982732523145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45932.982732523145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45932.982732523145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45932.982732523145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45932.982732523145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45932.982732523145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45932.982732523145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45932.982732523145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45932.982732523145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45932.982732523145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45932.982732523145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45932.982732523145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45932.982732523145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45932.982732523145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45932.982732523145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45932.982732523145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45932.982732523145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45932.982732523145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45932.982732523145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45932.982732523145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45932.982732523145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45932.982732523145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45932.982732523145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45932.982732523145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45932.982732523145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45932.982732523145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45932.982732523145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45932.982732523145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45932.982732523145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45932.982732523145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45932.982732523145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45932.982732523145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45932.982732523145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45932.982732523145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45932.982732523145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45932.982732523145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45932.982732523145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45932.982732523145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45932.982732523145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45932.982732523145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45932.982732523145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45932.982732523145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45932.982732523145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45932.982732523145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45932.982732523145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45932.982732523145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45932.982732523145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45932.982732523145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45932.982732523145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45932.982732523145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45932.982732523145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45932.982732523145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45932.982732523145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45932.982732523145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45932.982732523145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45932.982732523145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45932.982732523145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45932.982732523145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45932.982732523145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45932.982732523145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45932.982732523145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45932.982732523145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45932.982732523145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45932.982732523145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45932.982732523145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45932.982732523145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45932.982732523145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45932.982732523145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45932.982732523145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45932.982732523145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45932.982732523145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45932.982732523145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45932.982732523145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45932.982732523145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45932.982732523145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45932.982732523145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45932.982732523145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45932.982732523145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45932.982732523145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45932.982732523145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45932.982732523145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45932.982732523145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45932.982732523145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45932.982732523145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45932.982732523145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45932.982732523145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45932.982732523145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45932.982732523145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45932.982732523145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45932.982732523145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45932.982732523145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45932.982732523145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45932.982732523145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45932.982732523145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45932.982732523145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45932.982732523145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45932.982732523145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45932.982732523145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45932.982732523145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45932.982732523145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45932.982732523145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45932.982732523145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45932.982732523145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45932.982732523145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45932.982732523145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45932.982732523145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45932.982732523145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45932.982732523145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45932.982732523145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45932.982732523145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45932.982732523145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45932.982732523145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45932.982732523145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45932.982732523145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45932.982732523145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45932.982732523145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45932.982732523145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45932.982732523145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45932.982732523145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45932.982732523145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45932.982732523145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45932.982732523145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45932.982732523145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45932.982732523145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45932.982732523145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45932.982732523145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45932.982732523145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45932.982732523145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45932.982732523145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45932.982732523145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45932.982732523145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45932.982732523145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45932.982732523145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45932.982732523145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45932.982732523145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45932.982732523145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45932.982732523145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45932.982732523145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45932.982732523145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45932.982732523145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45932.982732523145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45932.982732523145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45932.982732523145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45932.982732523145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45932.982732523145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45932.982732523145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45932.982732523145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45932.982732523145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45932.982732523145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45932.982732523145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45932.982732523145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45932.982732523145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45932.982732523145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45932.982732523145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45932.982732523145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45932.982732523145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45932.982732523145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45932.982732523145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45932.982732523145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45932.982732523145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45932.982732523145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45932.982732523145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45932.982732523145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45932.982732523145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45932.982732523145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45932.982732523145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45932.982732523145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45932.982732523145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45932.982732523145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45932.982732523145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45932.982732523145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45932.982732523145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45932.982732523145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45932.982732523145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45932.982732523145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45932.982732523145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45932.982732523145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45932.982732523145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45932.982732523145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45932.982732523145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45932.982732523145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45932.982732523145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45932.982732523145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45932.982732523145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45932.982732523145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45932.982732523145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45932.982732523145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45932.982732523145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45932.982732523145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45932.982732523145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45932.982732523145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45932.982732523145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45932.982732523145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45932.982732523145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45932.982732523145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45932.982732523145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45932.982732523145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45932.982732523145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45932.982732523145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45932.982732523145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45932.982732523145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45932.982732523145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45932.982732523145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45932.982732523145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45932.982732523145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45932.982732523145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45932.982732523145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45932.982732523145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45932.982732523145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45932.982732523145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45932.982732523145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45932.982732523145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45932.982732523145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45932.982732523145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45932.982732523145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45932.982732523145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45932.982732523145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45932.982732523145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45932.982732523145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45932.982732523145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45932.982732523145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45932.982732523145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45932.982732523145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45932.982732523145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45932.982732523145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45932.982732523145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45932.982732523145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45932.982732523145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45932.982732523145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45932.982732523145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45932.982732523145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45932.982732523145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45932.982732523145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45932.982732523145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45932.982732523145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45932.982732523145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45932.982732523145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45932.982732523145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45932.982732523145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45932.982732523145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45932.982732523145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45932.982732523145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45932.982732523145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45932.982732523145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45932.982732523145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45932.982732523145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45932.982732523145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45932.982732523145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45932.982732523145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45932.982732523145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45932.982732523145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45932.982732523145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45932.982732523145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45932.982732523145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45932.982732523145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45932.982732523145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45932.982732523145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45932.982732523145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45932.982732523145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45932.982732523145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45932.982732523145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45932.982732523145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45932.982732523145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45932.982732523145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45932.982732523145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45932.982732523145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45932.982732523145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45932.982732523145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45932.982732523145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45932.982732523145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45932.982732523145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45932.982732523145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45932.982732523145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45932.982732523145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45932.982732523145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45932.982732523145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45932.982732523145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45932.982732523145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45932.982732523145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45932.982732523145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45932.982732523145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45932.982732523145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45932.982732523145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45932.982732523145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45932.982732523145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45932.982732523145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45932.982732523145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45932.982732523145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45932.982732523145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45932.982732523145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45932.982732523145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45932.982732523145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45932.982732523145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45932.982732523145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45932.982732523145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45932.982732523145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45932.982732523145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45932.982732523145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45932.982732523145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45932.982732523145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45932.982732523145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45932.982732523145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45932.982732523145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45932.982732523145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45932.982732523145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45932.982732523145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45932.982732523145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45932.982732523145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45932.982732523145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45932.982732523145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45932.982732523145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45932.982732523145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45932.982732523145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45932.982732523145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45932.982732523145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45932.982732523145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45932.982732523145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45932.982732523145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45932.982732523145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45932.982732523145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45932.982732523145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45932.982732523145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45932.982732523145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45932.982732523145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45932.982732523145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45932.982732523145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45932.982732523145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45932.982732523145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45932.982732523145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45932.982732523145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45932.982732523145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45932.982732523145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45932.982732523145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45932.982732523145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45932.982732523145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45932.982732523145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45932.982732523145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45932.982732523145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45932.982732523145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45932.982732523145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45932.982732523145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45932.982732523145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45932.982732523145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45932.982732523145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45932.982732523145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45932.982732523145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45932.982732523145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45932.982732523145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45932.982732523145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45932.982732523145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45932.982732523145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45932.982732523145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45932.982732523145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45932.982732523145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45932.982732523145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45932.982732523145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45932.982732523145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45932.982732523145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45932.982732523145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45932.982732523145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45932.982732523145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45932.982732523145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45932.982732523145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45932.982732523145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45932.982732523145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45932.982732523145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45932.982732523145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45932.982732523145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45932.982732523145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45932.982732523145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45932.982732523145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45932.982732523145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45932.982732523145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45932.982732523145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45932.982732523145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45932.982732523145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45932.982732523145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45932.982732523145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45932.982732523145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45932.982732523145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45932.982732523145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45932.982732523145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45932.982732523145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45932.982732523145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45932.982732523145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45932.982732523145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45932.982732523145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45932.982732523145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45932.982732523145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45932.982732523145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45932.982732523145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45932.982732523145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45932.982732523145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45932.982732523145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45932.982732523145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45932.982732523145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45932.982732523145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45932.982732523145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45932.982732523145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45932.982732523145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45932.982732523145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45932.982732523145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45932.982732523145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45932.982732523145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45932.982732523145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45932.982732523145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45932.982732523145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45932.982732523145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45932.982732523145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45932.982732523145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45932.982732523145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45932.982732523145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45932.982732523145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45932.982732523145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45932.982732523145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45932.982732523145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45932.982732523145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45932.982732523145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45932.982732523145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45932.982732523145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45932.982732523145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45932.982732523145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45932.982732523145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45932.982732523145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45932.982732523145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45932.982732523145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45932.982732523145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45932.982732523145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45932.982732523145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45932.982732523145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45932.982732523145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45932.982732523145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45932.982732523145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45932.982732523145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45932.982732523145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45932.982732523145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45932.982732523145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45932.982732523145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45932.982732523145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45932.982732523145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45932.982732523145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45932.982732523145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45932.982732523145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45932.982732523145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45932.982732523145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45932.982732523145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45932.982732523145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45932.982732523145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45932.982732523145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45932.982732523145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45932.982732523145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45932.982732523145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45932.982732523145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45932.982732523145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45932.982732523145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45932.982732523145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45932.982732523145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45932.982732523145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45932.982732523145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45932.982732523145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45932.982732523145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45932.982732523145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45932.982732523145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45932.982732523145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45932.982732523145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45932.982732523145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45932.982732523145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45932.982732523145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45932.982732523145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45932.982732523145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45932.982732523145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45932.982732523145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45932.982732523145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45932.982732523145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45932.982732523145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45932.982732523145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45932.982732523145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45932.982732523145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45932.982732523145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45932.982732523145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45932.982732523145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45932.982732523145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45932.982732523145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45932.982732523145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45932.982732523145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45932.982732523145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45932.982732523145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45932.982732523145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45932.982732523145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45932.982732523145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45932.982732523145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45932.982732523145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45932.982732523145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45932.982732523145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45932.982732523145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45932.982732523145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45932.982732523145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45932.982732523145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45932.982732523145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45932.982732523145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45932.982732523145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45932.982732523145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45932.982732523145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45932.982732523145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45932.982732523145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45932.982732523145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45932.982732523145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45932.982732523145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45932.982732523145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45932.982732523145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45932.982732523145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45932.982732523145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45932.982732523145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45932.982732523145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45932.982732523145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45932.982732523145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45932.982732523145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45932.982732523145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45932.982732523145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45932.982732523145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45932.982732523145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45932.982732523145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45932.982732523145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45932.982732523145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45932.982732523145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45932.982732523145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45932.982732523145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45932.982732523145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45932.982732523145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45932.982732523145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45932.982732523145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45932.982732523145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45932.982732523145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45932.982732523145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45932.982732523145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45932.982732523145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45932.982732523145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45932.982732523145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45932.982732523145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45932.982732523145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45932.982732523145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45932.982732523145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45932.982732523145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45932.982732523145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45932.982732523145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45932.982732523145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45932.982732523145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45932.982732523145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45932.982732523145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45932.982732523145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45932.982732523145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45932.982732523145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45932.982732523145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45932.982732523145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45932.982732523145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45932.982732523145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45932.982732523145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45932.982732523145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45932.982732523145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45932.982732523145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45932.982732523145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45932.982732523145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45932.982732523145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45932.982732523145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45932.982732523145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45932.982732523145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45932.982732523145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45932.982732523145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45932.982732523145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45932.982732523145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45932.982732523145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45932.982732523145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45932.982732523145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45932.982732523145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45932.982732523145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45932.982732523145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45932.982732523145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45932.982732523145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45932.982732523145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45932.982732523145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45932.982732523145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45932.982732523145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45932.982732523145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45932.982732523145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45932.982732523145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45932.982732523145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45932.982732523145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45932.982732523145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45932.982732523145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45932.982732523145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45932.982732523145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45932.982732523145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45932.982732523145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45932.982732523145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45932.982732523145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45932.982732523145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45932.982732523145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45932.982732523145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45932.982732523145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45932.982732523145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45932.982732523145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45932.982732523145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45932.982732523145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45932.982732523145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45932.982732523145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45932.982732523145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45932.982732523145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45932.982732523145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45932.982732523145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45932.982732523145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45932.982732523145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45932.982732523145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45932.982732523145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45932.982732523145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45932.982732523145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45932.982732523145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45932.982732523145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45932.982732523145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45932.982732523145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45932.982732523145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45932.982732523145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45932.982732523145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45932.982732523145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45932.982732523145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45932.982732523145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45932.982732523145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45932.982732523145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45932.982732523145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45932.982732523145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45932.982732523145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45932.982732523145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45932.982732523145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45932.982732523145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45932.982732523145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45932.982732523145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45932.982732523145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45932.982732523145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45932.982732523145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45932.982732523145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45932.982732523145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45932.982732523145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45932.982732523145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45932.982732523145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45932.982732523145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45932.982732523145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45932.982732523145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45932.982732523145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45932.982732523145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45932.982732523145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45932.982732523145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45932.982732523145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45932.982732523145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45932.982732523145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45932.982732523145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45932.982732523145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45932.982732523145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45932.982732523145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45932.982732523145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45932.982732523145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45932.982732523145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45932.982732523145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45932.982732523145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45932.982732523145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45932.982732523145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45932.982732523145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45932.982732523145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45932.982732523145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45932.982732523145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45932.982732523145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45932.982732523145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45932.982732523145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45932.982732523145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45932.982732523145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45932.982732523145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45932.982732523145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45932.982732523145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45932.982732523145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45932.982732523145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45932.982732523145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45932.982732523145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45932.982732523145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45932.982732523145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45932.982732523145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45932.982732523145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45932.982732523145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45932.982732523145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45932.982732523145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45932.982732523145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45932.982732523145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45932.982732523145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45932.982732523145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45932.982732523145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45932.982732523145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45932.982732523145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45932.982732523145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45932.982732523145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45932.982732523145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45932.982732523145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45932.982732523145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45932.982732523145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45932.982732523145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45932.982732523145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45932.982732523145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45932.982732523145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45932.982732523145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45932.982732523145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45932.982732523145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45932.982732523145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45932.982732523145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45932.982732523145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45932.982732523145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45932.982732523145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45932.982732523145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45932.982732523145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45932.982732523145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45932.982732523145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45932.982732523145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45932.982732523145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45932.982732523145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45932.982732523145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45932.982732523145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45932.982732523145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45932.982732523145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45932.982732523145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45932.982732523145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45932.982732523145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45932.982732523145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45932.982732523145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45932.982732523145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45932.982732523145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45932.982732523145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45932.982732523145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45932.982732523145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45932.982732523145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45932.982732523145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45932.982732523145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45932.982732523145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45932.982732523145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45932.982732523145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45932.982732523145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45932.982732523145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45932.982732523145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45932.982732523145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45932.982732523145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45932.982732523145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45932.982732523145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45932.982732523145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45932.982732523145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45932.982732523145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45932.982732523145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45932.982732523145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45932.982732523145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45932.982732523145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45932.982732523145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45932.982732523145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45932.982732523145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45932.982732523145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45932.982732523145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45932.982732523145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45932.982732523145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45932.982732523145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45932.982732523145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45932.982732523145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45932.982732523145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45932.982732523145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45932.982732523145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45932.982732523145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45932.982732523145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45932.982732523145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45932.982732523145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45932.982732523145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45932.982732523145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45932.982732523145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45932.982732523145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45932.982732523145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45932.982732523145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45932.982732523145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45932.982732523145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45932.982732523145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45932.982732523145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45932.982732523145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45932.982732523145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45932.982732523145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45932.982732523145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45932.982732523145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45932.982732523145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45932.982732523145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45932.982732523145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45932.982732523145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45932.982732523145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45932.982732523145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45932.982732523145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45932.982732523145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45932.982732523145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45932.982732523145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45932.982732523145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45932.982732523145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45932.982732523145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45932.982732523145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45932.982732523145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45932.982732523145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45932.982732523145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45932.982732523145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45932.982732523145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45932.982732523145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45932.982732523145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45932.982732523145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45932.982732523145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45932.982732523145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45932.982732523145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45932.982732523145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45932.982732523145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45932.982732523145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45932.982732523145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45932.982732523145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45932.982732523145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45932.982732523145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45932.982732523145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45932.982732523145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45932.982732523145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45932.982732523145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45932.982732523145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45932.982732523145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45932.982732523145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45932.982732523145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45932.982732523145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45932.982732523145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45932.982732523145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45932.982732523145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45932.982732523145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45932.982732523145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45932.982732523145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45932.982732523145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45932.982732523145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45932.982732523145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45932.982732523145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45932.982732523145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45932.982732523145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45932.982732523145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45932.982732523145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45932.982732523145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45932.982732523145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45932.982732523145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45932.982732523145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45932.982732523145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45932.982732523145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45932.982732523145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45932.982732523145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45932.982732523145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45932.982732523145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45932.982732523145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45932.982732523145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45932.982732523145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45932.982732523145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45932.982732523145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45932.982732523145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45932.982732523145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45932.982732523145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45932.982732523145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45932.982732523145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45932.982732523145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45932.982732523145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45932.982732523145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45932.982732523145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45932.982732523145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45932.982732523145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45932.982732523145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45932.982732523145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45932.982732523145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45932.982732523145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45932.982732523145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45932.982732523145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45932.982732523145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45932.982732523145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45932.982732523145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45932.982732523145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45932.982732523145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45932.982732523145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45932.982732523145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45932.982732523145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45932.982732523145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45932.982732523145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45932.982732523145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45932.982732523145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45932.982732523145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45932.982732523145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45932.982732523145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45932.982732523145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45932.982732523145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45932.982732523145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45932.982732523145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45932.982732523145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45932.982732523145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45932.982732523145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45932.982732523145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45932.982732523145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45932.982732523145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45932.982732523145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45932.982732523145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45932.982732523145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45932.982732523145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45932.982732523145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45932.982732523145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45932.982732523145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45932.982732523145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45932.982732523145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45932.982732523145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45932.982732523145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45932.982732523145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45932.982732523145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45932.982732523145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45932.982732523145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45932.982732523145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45932.982732523145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45932.982732523145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45932.982732523145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45932.982732523145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45932.982732523145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45932.982732523145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45932.982732523145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45932.982732523145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45932.982732523145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45932.982732523145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45932.982732523145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45932.982732523145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45932.982732523145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45932.982732523145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45932.982732523145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45932.982732523145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45932.982732523145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45932.982732523145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45932.982732523145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45932.982732523145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45932.982732523145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45932.982732523145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45932.982732523145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45932.982732523145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45932.982732523145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45932.982732523145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45932.982732523145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45932.982732523145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45932.982732523145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45932.982732523145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45932.982732523145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45932.982732523145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45932.982732523145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45932.982732523145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45932.982732523145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45932.982732523145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45932.982732523145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45932.982732523145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45932.982732523145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45932.982732523145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45932.982732523145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45932.982732523145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45932.982732523145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45932.982732523145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45932.982732523145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45932.982732523145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45932.982732523145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45932.982732523145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45932.982732523145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45932.982732523145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45932.982732523145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45932.982732523145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45932.982732523145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45932.982732523145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45932.982732523145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45932.982732523145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45932.982732523145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45932.982732523145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45932.982732523145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45932.982732523145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45932.982732523145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45932.982732523145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45932.982732523145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45932.982732523145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45932.982732523145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45932.982732523145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45932.982732523145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45932.982732523145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45932.982732523145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45932.982732523145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45932.982732523145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45932.982732523145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45932.982732523145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45932.982732523145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45932.982732523145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45932.982732523145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45932.982732523145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45932.982732523145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45932.982732523145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45932.982732523145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45932.982732523145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45932.982732523145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45932.982732523145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45932.982732523145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45932.982732523145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45932.982732523145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45932.982732523145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45932.982732523145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45932.982732523145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45932.982732523145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45932.982732523145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45932.982732523145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45932.982732523145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45932.982732523145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45932.982732523145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45932.982732523145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45932.982732523145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45932.982732523145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45932.982732523145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45932.982732523145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45932.982732523145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45932.982732523145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45932.982732523145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45932.982732523145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45932.982732523145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45932.982732523145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45932.982732523145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45932.982732523145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45932.982732523145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45932.982732523145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45932.982732523145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45932.982732523145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45932.982732523145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45932.982732523145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45932.982732523145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45932.982732523145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45932.982732523145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45932.982732523145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45932.982732523145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45932.982732523145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45932.982732523145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45932.982732523145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45932.982732523145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45932.982732523145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45932.982732523145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45932.982732523145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45932.982732523145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45932.982732523145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45932.982732523145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45932.982732523145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45932.982732523145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45932.982732523145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45932.982732523145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45932.982732523145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45932.982732523145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45932.982732523145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45932.982732523145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45932.982732523145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45932.982732523145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45932.982732523145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45932.982732523145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45932.982732523145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45932.982732523145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45932.982732523145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45932.982732523145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45932.982732523145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45932.982732523145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45932.982732523145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45932.982732523145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45932.982732523145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45932.982732523145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45932.982732523145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45932.982732523145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45932.982732523145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45932.982732523145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45932.982732523145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45932.982732523145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45932.982732523145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45932.982732523145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45932.982732523145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45932.982732523145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45932.982732523145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45932.982732523145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45932.982732523145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45932.982732523145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45932.982732523145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45932.982732523145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45932.982732523145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45932.982732523145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45932.982732523145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45932.982732523145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45932.982732523145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45932.982732523145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45932.982732523145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45932.982732523145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45932.982732523145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45932.982732523145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45932.982732523145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45932.982732523145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45932.982732523145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45932.982732523145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45932.982732523145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45932.982732523145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45932.982732523145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45932.982732523145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45932.982732523145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45932.982732523145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45932.982732523145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45932.982732523145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45932.982732523145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45932.982732523145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45932.982732523145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45932.982732523145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45932.982732523145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45932.982732523145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45932.982732523145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45932.982732523145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45932.982732523145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45932.982732523145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45932.982732523145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45932.982732523145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45932.982732523145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45932.982732523145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45932.982732523145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45932.982732523145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45932.982732523145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45932.982732523145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45932.982732523145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45932.982732523145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45932.982732523145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45932.982732523145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45932.982732523145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45932.982732523145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45932.982732523145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45932.982732523145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45932.982732523145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45932.982732523145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45932.982732523145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45932.982732523145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45932.982732523145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45932.982732523145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45932.982732523145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45932.982732523145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45932.982732523145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45932.982732523145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45932.982732523145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45932.982732523145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45932.982732523145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45932.982732523145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45932.982732523145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45932.982732523145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45932.982732523145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45932.982732523145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45932.982732523145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45932.982732523145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45932.982732523145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45932.982732523145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45932.982732523145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45932.982732523145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45932.982732523145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45932.982732523145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45932.982732523145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45932.982732523145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45932.982732523145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45932.982732523145</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45932.982732523145</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45932.982732523145</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45932.982732523145</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45932.982732523145</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45932.982732523145</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45932.982732523145</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45932.982732523145</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45932.982732523145</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45932.982732523145</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45932.982732523145</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45932.982732523145</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229.50201493054919</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2.092454745368741</v>
      </c>
      <c r="H3" s="113">
        <v>45930.847372685188</v>
      </c>
      <c r="I3" s="110" t="str">
        <f>IFERROR(VLOOKUP(D3,DB!A:F,6,0),"")</f>
        <v>SCECO</v>
      </c>
      <c r="J3" s="110" t="str">
        <f>IFERROR(VLOOKUP(D3,DB!A:G,7,0),"")</f>
        <v>In progress</v>
      </c>
      <c r="K3" s="115" t="s">
        <v>39060</v>
      </c>
      <c r="L3" s="107" t="str">
        <f>IFERROR(VLOOKUP(D3,DB!A:I,9,0),"")</f>
        <v>Latis</v>
      </c>
    </row>
    <row r="4" spans="1:16" ht="15" customHeight="1">
      <c r="A4" s="110"/>
      <c r="B4" s="110" t="str">
        <f>IFERROR(VLOOKUP(#REF!,DB!A:K,11,0),"")</f>
        <v/>
      </c>
      <c r="C4" s="111"/>
      <c r="D4" s="107"/>
      <c r="E4" s="112"/>
      <c r="F4" s="113"/>
      <c r="G4" s="114">
        <f ca="1">IFERROR(NOW()-F4,"")</f>
        <v>45932.982732523145</v>
      </c>
      <c r="H4" s="113"/>
      <c r="I4" s="110" t="str">
        <f>IFERROR(VLOOKUP(#REF!,DB!A:F,6,0),"")</f>
        <v/>
      </c>
      <c r="J4" s="110" t="str">
        <f>IFERROR(VLOOKUP(#REF!,DB!A:G,7,0),"")</f>
        <v/>
      </c>
      <c r="K4" s="115"/>
      <c r="L4" s="107" t="str">
        <f>IFERROR(VLOOKUP(#REF!,DB!A:I,9,0),"")</f>
        <v/>
      </c>
    </row>
    <row r="5" spans="1:16" ht="15" customHeight="1">
      <c r="A5" s="110"/>
      <c r="B5" s="110" t="str">
        <f>IFERROR(VLOOKUP(D4,DB!A:K,11,0),"")</f>
        <v/>
      </c>
      <c r="C5" s="111"/>
      <c r="D5" s="141"/>
      <c r="E5" s="112"/>
      <c r="F5" s="113"/>
      <c r="G5" s="114">
        <f ca="1">IFERROR(NOW()-F5,"")</f>
        <v>45932.982732523145</v>
      </c>
      <c r="H5" s="113"/>
      <c r="I5" s="110" t="str">
        <f>IFERROR(VLOOKUP(D4,DB!A:F,6,0),"")</f>
        <v/>
      </c>
      <c r="J5" s="110" t="str">
        <f>IFERROR(VLOOKUP(D4,DB!A:G,7,0),"")</f>
        <v/>
      </c>
      <c r="K5" s="115"/>
      <c r="L5" s="107" t="str">
        <f>IFERROR(VLOOKUP(D4,DB!A:I,9,0),"")</f>
        <v/>
      </c>
    </row>
    <row r="6" spans="1:16" ht="15" customHeight="1">
      <c r="A6" s="110"/>
      <c r="B6" s="110" t="str">
        <f>IFERROR(VLOOKUP(D6,DB!A:K,11,0),"")</f>
        <v/>
      </c>
      <c r="C6" s="111"/>
      <c r="D6" s="107"/>
      <c r="E6" s="112"/>
      <c r="F6" s="113"/>
      <c r="G6" s="114">
        <f ca="1">IFERROR(NOW()-F6,"")</f>
        <v>45932.982732523145</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45932.982732523145</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45932.982732523145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45932.982732523145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45932.982732523145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45932.982732523145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45932.982732523145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45932.982732523145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45932.982732523145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45932.982732523145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45932.982732523145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45932.982732523145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45932.982732523145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45932.982732523145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45932.982732523145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45932.982732523145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45932.982732523145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45932.982732523145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45932.982732523145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45932.982732523145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45932.982732523145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45932.982732523145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45932.982732523145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45932.982732523145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45932.982732523145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45932.982732523145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45932.982732523145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45932.982732523145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45932.982732523145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45932.982732523145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45932.982732523145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45932.982732523145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45932.982732523145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45932.982732523145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45932.982732523145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45932.982732523145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45932.982732523145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45932.982732523145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45932.982732523145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45932.982732523145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45932.982732523145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45932.982732523145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45932.982732523145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45932.982732523145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45932.982732523145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45932.982732523145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45932.982732523145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45932.982732523145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45932.982732523145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45932.982732523145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45932.982732523145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45932.982732523145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45932.982732523145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45932.982732523145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45932.982732523145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45932.982732523145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45932.982732523145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45932.982732523145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45932.982732523145</v>
      </c>
      <c r="H64" s="113"/>
      <c r="I64" s="110" t="str">
        <f>IFERROR(VLOOKUP(D64,DB!A:F,6,0),"")</f>
        <v/>
      </c>
      <c r="J64" s="110" t="str">
        <f>IFERROR(VLOOKUP(D64,DB!A:G,7,0),"")</f>
        <v/>
      </c>
      <c r="K64" s="115"/>
      <c r="L64" s="107"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workbookViewId="0">
      <selection activeCell="K17" sqref="K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39061</v>
      </c>
      <c r="B2" s="37" t="str">
        <f>IFERROR(VLOOKUP(D2,DB!A:K,11,0),"")</f>
        <v>R5</v>
      </c>
      <c r="C2" s="37">
        <v>3</v>
      </c>
      <c r="D2" s="37" t="s">
        <v>36000</v>
      </c>
      <c r="E2" s="37" t="s">
        <v>38964</v>
      </c>
      <c r="F2" s="38">
        <v>45891.832060185188</v>
      </c>
      <c r="G2" s="39">
        <f t="shared" ref="G2" ca="1" si="0">IFERROR(NOW()-F2,"-")</f>
        <v>41.150672337957076</v>
      </c>
      <c r="H2" s="38">
        <v>45891.790393518517</v>
      </c>
      <c r="I2" s="37" t="str">
        <f>IFERROR(VLOOKUP(D2,DB!A:F,6,0),"")</f>
        <v>Generator-SG</v>
      </c>
      <c r="J2" s="37" t="str">
        <f>IFERROR(VLOOKUP(D2,DB!A:G,7,0),"")</f>
        <v>Vandalized</v>
      </c>
      <c r="K2" s="37" t="s">
        <v>39062</v>
      </c>
      <c r="L2" s="37" t="str">
        <f>IFERROR(VLOOKUP(D2,DB!A:I,9,0),"")</f>
        <v>Latis</v>
      </c>
      <c r="M2" s="136"/>
    </row>
    <row r="3" spans="1:13" ht="30.75">
      <c r="A3" s="37" t="s">
        <v>39063</v>
      </c>
      <c r="B3" s="37" t="str">
        <f>IFERROR(VLOOKUP(D3,DB!A:K,11,0),"")</f>
        <v>R5</v>
      </c>
      <c r="C3" s="37">
        <v>1</v>
      </c>
      <c r="D3" s="37" t="s">
        <v>31295</v>
      </c>
      <c r="E3" s="37" t="s">
        <v>39045</v>
      </c>
      <c r="F3" s="38">
        <v>45926.188877314817</v>
      </c>
      <c r="G3" s="39">
        <f ca="1">IFERROR(NOW()-F3,"-")</f>
        <v>6.7938552083287505</v>
      </c>
      <c r="H3" s="38">
        <v>45926.158159722225</v>
      </c>
      <c r="I3" s="37" t="str">
        <f>IFERROR(VLOOKUP(D3,DB!A:F,6,0),"")</f>
        <v>SCECO</v>
      </c>
      <c r="J3" s="37" t="str">
        <f>IFERROR(VLOOKUP(D3,DB!A:G,7,0),"")</f>
        <v>Good</v>
      </c>
      <c r="K3" s="37" t="s">
        <v>39064</v>
      </c>
      <c r="L3" s="37" t="str">
        <f>IFERROR(VLOOKUP(D3,DB!A:I,9,0),"")</f>
        <v>Latis</v>
      </c>
      <c r="M3" s="136"/>
    </row>
    <row r="4" spans="1:13" ht="15">
      <c r="A4" s="37"/>
      <c r="B4" s="37" t="str">
        <f>IFERROR(VLOOKUP(D4,DB!A:K,11,0),"")</f>
        <v/>
      </c>
      <c r="C4" s="37"/>
      <c r="D4" s="37"/>
      <c r="E4" s="37"/>
      <c r="F4" s="38"/>
      <c r="G4" s="39">
        <f ca="1">IFERROR(NOW()-F4,"-")</f>
        <v>45932.982732523145</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45932.982732523145</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45932.982732523145</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45932.982732523145</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45932.982732523145</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45932.982732523145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45932.982732523145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45932.982732523145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45932.982732523145</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45932.982732523145</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45932.982732523145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45932.982732523145</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45932.982732523145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45932.982732523145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45932.982732523145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45932.982732523145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45932.982732523145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45932.982732523145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45932.982732523145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45932.982732523145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45932.982732523145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45932.982732523145</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2"/>
      <c r="E26" s="37"/>
      <c r="F26" s="38"/>
      <c r="G26" s="39">
        <f ca="1">IFERROR(NOW()-F26,"-")</f>
        <v>45932.982732523145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45932.982732523145</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45932.982732523145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45932.982732523145</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2"/>
      <c r="E30" s="37"/>
      <c r="F30" s="38"/>
      <c r="G30" s="39">
        <f ca="1">IFERROR(NOW()-F30,"-")</f>
        <v>45932.982732523145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45932.982732523145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45932.982732523145</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45932.982732523145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45932.982732523145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45932.982732523145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45932.982732523145</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45932.982732523145</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45932.982732523145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45932.982732523145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45932.982732523145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45932.982732523145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45932.982732523145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45932.982732523145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45932.982732523145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45932.982732523145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45932.982732523145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45932.982732523145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45932.982732523145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45932.982732523145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45932.982732523145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45932.982732523145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45932.982732523145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45932.982732523145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45932.982732523145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45932.982732523145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45932.982732523145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45932.982732523145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45932.982732523145</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45932.982732523145</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45932.982732523145</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45932.982732523145</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45932.982732523145</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45932.982732523145</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45932.982732523145</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45932.982732523145</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45932.982732523145</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45932.982732523145</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45932.982732523145</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45932.982732523145</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45932.982732523145</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45932.982732523145</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45932.982732523145</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45932.982732523145</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45932.982732523145</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45932.982732523145</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45932.982732523145</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45932.982732523145</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45932.982732523145</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45932.982732523145</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45932.982732523145</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45932.982732523145</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45932.982732523145</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45932.982732523145</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45932.982732523145</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45932.982732523145</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45932.982732523145</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45932.982732523145</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45932.982732523145</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45932.982732523145</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45932.982732523145</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45932.982732523145</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45932.982732523145</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45932.982732523145</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45932.982732523145</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45932.982732523145</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45932.982732523145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45932.982732523145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45932.982732523145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45932.982732523145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45932.982732523145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45932.982732523145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45932.982732523145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45932.982732523145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45932.982732523145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45932.982732523145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45932.982732523145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45932.982732523145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45932.982732523145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45932.982732523145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45932.982732523145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45932.982732523145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45932.982732523145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45932.982732523145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45932.982732523145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45932.982732523145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45932.982732523145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45932.982732523145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45932.982732523145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45932.982732523145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45932.982732523145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45932.982732523145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45932.982732523145</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45932.982732523145</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45932.982732523145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45932.982732523145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45932.982732523145</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45932.982732523145</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45932.982732523145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45932.982732523145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45932.982732523145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45932.982732523145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45932.982732523145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45932.982732523145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45932.982732523145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45932.982732523145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45932.982732523145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45932.982732523145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45932.982732523145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45932.982732523145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45932.982732523145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45932.982732523145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45932.982732523145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45932.982732523145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45932.982732523145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45932.982732523145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45932.982732523145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45932.982732523145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45932.982732523145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45932.982732523145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45932.982732523145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45932.982732523145</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45932.982732523145</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45932.982732523145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45932.982732523145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45932.982732523145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45932.982732523145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45932.982732523145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45932.982732523145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45932.982732523145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45932.982732523145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45932.982732523145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45932.982732523145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45932.982732523145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45932.982732523145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45932.982732523145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45932.982732523145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45932.982732523145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45932.982732523145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45932.982732523145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45932.982732523145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45932.982732523145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45932.982732523145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45932.982732523145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45932.982732523145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45932.982732523145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45932.982732523145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45932.982732523145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45932.982732523145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45932.982732523145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45932.982732523145</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45932.982732523145</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45932.982732523145</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45932.982732523145</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45932.982732523145</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45932.982732523145</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45932.982732523145</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45932.982732523145</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45932.982732523145</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45932.982732523145</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45932.982732523145</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45932.982732523145</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45932.982732523145</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45932.982732523145</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45932.982732523145</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45932.982732523145</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45932.982732523145</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45932.982732523145</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45932.982732523145</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45932.982732523145</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45932.982732523145</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45932.982732523145</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45932.982732523145</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45932.982732523145</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45932.982732523145</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45932.982732523145</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45932.982732523145</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91"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4"/>
  <sheetViews>
    <sheetView workbookViewId="0"/>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39065</v>
      </c>
      <c r="B2" s="137" t="s">
        <v>5398</v>
      </c>
      <c r="C2" s="137">
        <v>1</v>
      </c>
      <c r="D2" s="137" t="s">
        <v>32861</v>
      </c>
      <c r="E2" s="137" t="s">
        <v>39066</v>
      </c>
      <c r="F2" s="138">
        <v>45929.14371527778</v>
      </c>
      <c r="G2" s="139">
        <f ca="1">IFERROR(NOW()-F2,"-")</f>
        <v>3.8390172453655396</v>
      </c>
      <c r="H2" s="137">
        <v>45929.455266203702</v>
      </c>
      <c r="I2" s="137" t="str">
        <f>IFERROR(VLOOKUP(D2,DB!A:F,6,0),"")</f>
        <v>SCECO</v>
      </c>
      <c r="J2" s="137" t="str">
        <f>IFERROR(VLOOKUP(D2,DB!A:G,7,0),"")</f>
        <v>In progress</v>
      </c>
      <c r="K2" s="137" t="s">
        <v>39067</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39068</v>
      </c>
      <c r="B3" s="137" t="s">
        <v>5398</v>
      </c>
      <c r="C3" s="137">
        <v>1</v>
      </c>
      <c r="D3" s="137" t="s">
        <v>34463</v>
      </c>
      <c r="E3" s="137" t="s">
        <v>39066</v>
      </c>
      <c r="F3" s="138">
        <v>45926.772847222222</v>
      </c>
      <c r="G3" s="139">
        <f ca="1">IFERROR(NOW()-F3,"-")</f>
        <v>6.209885300922906</v>
      </c>
      <c r="H3" s="137">
        <v>45927.449074074102</v>
      </c>
      <c r="I3" s="137" t="str">
        <f>IFERROR(VLOOKUP(D3,DB!A:F,6,0),"")</f>
        <v>SCECO</v>
      </c>
      <c r="J3" s="137" t="str">
        <f>IFERROR(VLOOKUP(D3,DB!A:G,7,0),"")</f>
        <v>Weak</v>
      </c>
      <c r="K3" s="137" t="s">
        <v>39067</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39069</v>
      </c>
      <c r="B4" s="137" t="s">
        <v>5398</v>
      </c>
      <c r="C4" s="137">
        <v>1</v>
      </c>
      <c r="D4" s="137" t="s">
        <v>33408</v>
      </c>
      <c r="E4" s="137" t="s">
        <v>38964</v>
      </c>
      <c r="F4" s="138">
        <v>45932.818645833337</v>
      </c>
      <c r="G4" s="139">
        <f ca="1">IFERROR(NOW()-F4,"-")</f>
        <v>0.16408668980875518</v>
      </c>
      <c r="H4" s="138">
        <v>45931.969363425924</v>
      </c>
      <c r="I4" s="137" t="str">
        <f>IFERROR(VLOOKUP(D4,DB!A:F,6,0),"")</f>
        <v>SCECO</v>
      </c>
      <c r="J4" s="137" t="str">
        <f>IFERROR(VLOOKUP(D4,DB!A:G,7,0),"")</f>
        <v>Dead</v>
      </c>
      <c r="K4" s="137" t="s">
        <v>39067</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c r="B5" s="137" t="str">
        <f>IFERROR(VLOOKUP(D5,DB!A:K,11,0),"")</f>
        <v/>
      </c>
      <c r="C5" s="137"/>
      <c r="D5" s="137"/>
      <c r="E5" s="137"/>
      <c r="F5" s="140"/>
      <c r="G5" s="139">
        <f ca="1">IFERROR(NOW()-F5,"-")</f>
        <v>45932.982732523145</v>
      </c>
      <c r="H5" s="140"/>
      <c r="I5" s="137" t="str">
        <f>IFERROR(VLOOKUP(D5,DB!A:F,6,0),"")</f>
        <v/>
      </c>
      <c r="J5" s="137" t="str">
        <f>IFERROR(VLOOKUP(D5,DB!A:G,7,0),"")</f>
        <v/>
      </c>
      <c r="K5" s="137"/>
      <c r="L5" s="137" t="str">
        <f>IFERROR(VLOOKUP(D5,DB!A:I,9,0),"")</f>
        <v/>
      </c>
    </row>
    <row r="6" spans="1:16383" ht="31.5" customHeight="1">
      <c r="A6" s="121"/>
      <c r="B6" s="137" t="str">
        <f>IFERROR(VLOOKUP(D6,DB!A:K,11,0),"")</f>
        <v/>
      </c>
      <c r="C6" s="137"/>
      <c r="D6" s="137"/>
      <c r="E6" s="137"/>
      <c r="F6" s="140"/>
      <c r="G6" s="139">
        <f ca="1">IFERROR(NOW()-F6,"-")</f>
        <v>45932.982732523145</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45932.982732523145</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45932.982732523145</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45932.982732523145</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45932.982732523145</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40"/>
      <c r="G11" s="139">
        <f ca="1">IFERROR(NOW()-F11,"-")</f>
        <v>45932.982732523145</v>
      </c>
      <c r="H11" s="140"/>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45932.982732523145</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45932.982732523145</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45932.982732523145</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45932.982732523145</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45932.982732523145</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45932.982732523145</v>
      </c>
      <c r="H17" s="137"/>
      <c r="I17" s="137" t="str">
        <f>IFERROR(VLOOKUP(D17,DB!A:F,6,0),"")</f>
        <v/>
      </c>
      <c r="J17" s="137" t="str">
        <f>IFERROR(VLOOKUP(D17,DB!A:G,7,0),"")</f>
        <v/>
      </c>
      <c r="K17" s="137"/>
      <c r="L17" s="137" t="str">
        <f>IFERROR(VLOOKUP(D17,DB!A:I,9,0),"")</f>
        <v/>
      </c>
    </row>
    <row r="18" spans="1:12" ht="31.5" customHeight="1">
      <c r="A18" s="121"/>
      <c r="B18" s="137" t="str">
        <f>IFERROR(VLOOKUP(D18,DB!A:K,11,0),"")</f>
        <v/>
      </c>
      <c r="C18" s="137"/>
      <c r="D18" s="137"/>
      <c r="E18" s="137"/>
      <c r="F18" s="137"/>
      <c r="G18" s="137">
        <f ca="1">IFERROR(NOW()-F18,"-")</f>
        <v>45932.982732523145</v>
      </c>
      <c r="H18" s="137"/>
      <c r="I18" s="137" t="str">
        <f>IFERROR(VLOOKUP(D18,DB!A:F,6,0),"")</f>
        <v/>
      </c>
      <c r="J18" s="137" t="str">
        <f>IFERROR(VLOOKUP(D18,DB!A:G,7,0),"")</f>
        <v/>
      </c>
      <c r="K18" s="137"/>
      <c r="L18" s="137" t="str">
        <f>IFERROR(VLOOKUP(D18,DB!A:I,9,0),"")</f>
        <v/>
      </c>
    </row>
    <row r="19" spans="1:12" ht="31.5" customHeight="1">
      <c r="A19" s="121"/>
      <c r="B19" s="120" t="str">
        <f>IFERROR(VLOOKUP(D19,DB!A:K,11,0),"")</f>
        <v/>
      </c>
      <c r="C19" s="122"/>
      <c r="D19" s="120"/>
      <c r="E19" s="123"/>
      <c r="F19" s="124"/>
      <c r="G19" s="89">
        <f ca="1">IFERROR(NOW()-F19,"-")</f>
        <v>45932.982732523145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45932.982732523145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45932.982732523145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45932.982732523145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45932.982732523145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45932.982732523145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45932.982732523145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45932.982732523145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45932.982732523145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45932.982732523145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45932.982732523145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45932.982732523145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45932.982732523145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45932.982732523145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45932.982732523145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45932.982732523145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45932.982732523145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45932.982732523145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45932.982732523145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45932.982732523145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45932.982732523145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45932.982732523145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45932.982732523145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45932.982732523145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45932.982732523145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45932.982732523145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45932.982732523145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45932.982732523145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45932.982732523145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45932.982732523145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45932.982732523145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45932.982732523145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45932.982732523145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45932.982732523145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45932.982732523145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45932.982732523145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45932.982732523145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45932.982732523145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45932.982732523145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45932.982732523145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45932.982732523145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45932.982732523145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45932.982732523145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45932.982732523145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45932.982732523145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45932.982732523145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45932.982732523145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45932.982732523145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45932.982732523145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45932.982732523145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45932.982732523145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45932.982732523145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45932.982732523145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45932.982732523145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45932.982732523145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45932.982732523145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45932.982732523145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45932.982732523145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45932.982732523145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45932.982732523145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45932.982732523145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45932.982732523145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45932.982732523145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45932.982732523145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45932.982732523145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45932.982732523145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45932.982732523145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45932.982732523145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45932.982732523145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45932.982732523145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45932.982732523145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45932.982732523145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45932.982732523145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45932.982732523145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45932.982732523145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45932.982732523145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45932.982732523145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45932.982732523145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45932.982732523145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45932.982732523145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45932.982732523145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45932.982732523145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45932.982732523145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45932.982732523145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45932.982732523145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45932.982732523145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45932.982732523145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45932.982732523145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45932.982732523145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45932.982732523145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45932.982732523145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45932.982732523145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45932.982732523145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45932.982732523145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45932.982732523145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45932.982732523145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45932.982732523145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45932.982732523145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45932.982732523145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45932.982732523145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45932.982732523145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45932.982732523145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45932.982732523145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45932.982732523145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45932.982732523145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45932.982732523145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45932.982732523145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45932.982732523145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45932.982732523145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45932.982732523145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45932.982732523145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45932.982732523145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45932.982732523145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45932.982732523145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45932.982732523145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45932.982732523145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45932.982732523145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45932.982732523145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45932.982732523145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45932.982732523145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45932.982732523145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45932.982732523145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45932.982732523145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45932.982732523145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45932.982732523145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45932.982732523145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45932.982732523145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45932.982732523145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45932.982732523145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45932.982732523145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45932.982732523145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45932.982732523145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45932.982732523145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45932.982732523145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45932.982732523145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45932.982732523145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45932.982732523145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45932.982732523145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45932.982732523145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45932.982732523145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45932.982732523145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45932.982732523145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45932.982732523145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45932.982732523145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45932.982732523145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45932.982732523145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45932.982732523145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45932.982732523145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45932.982732523145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45932.982732523145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45932.982732523145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45932.982732523145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45932.982732523145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45932.982732523145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45932.982732523145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45932.982732523145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45932.982732523145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45932.982732523145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45932.982732523145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45932.982732523145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45932.982732523145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45932.982732523145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45932.982732523145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45932.982732523145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45932.982732523145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45932.982732523145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45932.982732523145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45932.982732523145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45932.982732523145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45932.982732523145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45932.982732523145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45932.982732523145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45932.982732523145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45932.982732523145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45932.982732523145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45932.982732523145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45932.982732523145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45932.982732523145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45932.982732523145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45932.982732523145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45932.982732523145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45932.982732523145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45932.982732523145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45932.982732523145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45932.982732523145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45932.982732523145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45932.982732523145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45932.982732523145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45932.982732523145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45932.982732523145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45932.982732523145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45932.982732523145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45932.982732523145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45932.982732523145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45932.982732523145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45932.982732523145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45932.982732523145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45932.982732523145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45932.982732523145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45932.982732523145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45932.982732523145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45932.982732523145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45932.982732523145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45932.982732523145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45932.982732523145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45932.982732523145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45932.982732523145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45932.982732523145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45932.982732523145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45932.982732523145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45932.982732523145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45932.982732523145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45932.982732523145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45932.982732523145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45932.982732523145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45932.982732523145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45932.982732523145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45932.982732523145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45932.982732523145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45932.982732523145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45932.982732523145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45932.982732523145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45932.982732523145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45932.982732523145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45932.982732523145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45932.982732523145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45932.982732523145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45932.982732523145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45932.982732523145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45932.982732523145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45932.982732523145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45932.982732523145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45932.982732523145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45932.982732523145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45932.982732523145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45932.982732523145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45932.982732523145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45932.982732523145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45932.982732523145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45932.982732523145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45932.982732523145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45932.982732523145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45932.982732523145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45932.982732523145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45932.982732523145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45932.982732523145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45932.982732523145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45932.982732523145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45932.982732523145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45932.982732523145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45932.982732523145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45932.982732523145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45932.982732523145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45932.982732523145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45932.982732523145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45932.982732523145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45932.982732523145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45932.982732523145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45932.982732523145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45932.982732523145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45932.982732523145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45932.982732523145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45932.982732523145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45932.982732523145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45932.982732523145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45932.982732523145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45932.982732523145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45932.982732523145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45932.982732523145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45932.982732523145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45932.982732523145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45932.982732523145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45932.982732523145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45932.982732523145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45932.982732523145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45932.982732523145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45932.982732523145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45932.982732523145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45932.982732523145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45932.982732523145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45932.982732523145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45932.982732523145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45932.982732523145</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45932.982732523145</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45932.982732523145</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45932.982732523145</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45932.982732523145</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45932.982732523145</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45932.982732523145</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45932.982732523145</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45932.982732523145</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45932.982732523145</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45932.982732523145</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45932.982732523145</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45932.982732523145</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45932.982732523145</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45932.982732523145</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45932.982732523145</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45932.982732523145</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45932.982732523145</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45932.982732523145</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45932.982732523145</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45932.982732523145</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45932.982732523145</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45932.982732523145</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45932.982732523145</v>
      </c>
      <c r="H324" s="124"/>
      <c r="I324" s="120" t="str">
        <f>IFERROR(VLOOKUP(D324,DB!A:F,6,0),"")</f>
        <v/>
      </c>
      <c r="J324" s="119" t="str">
        <f>IFERROR(VLOOKUP(D324,DB!A:G,7,0),"")</f>
        <v/>
      </c>
      <c r="K324" s="125"/>
      <c r="L324" s="126" t="str">
        <f>IFERROR(VLOOKUP(D324,DB!A:I,9,0),"")</f>
        <v/>
      </c>
    </row>
  </sheetData>
  <dataValidations count="2">
    <dataValidation allowBlank="1" showInputMessage="1" showErrorMessage="1" sqref="E1" xr:uid="{380493DB-286A-4683-AF55-C78F04945A49}"/>
    <dataValidation type="list" allowBlank="1" showInputMessage="1" showErrorMessage="1" sqref="E5:E32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2025-10-02T20:36:51Z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