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375" documentId="13_ncr:1_{F6CB121F-512D-4AA6-A0C1-0FB36C537598}" xr6:coauthVersionLast="47" xr6:coauthVersionMax="47" xr10:uidLastSave="{D73EB8F6-6AC4-4C6B-8C33-675D8D27AE2F}"/>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I3" i="5"/>
  <c r="B2" i="6"/>
  <c r="G2" i="6"/>
  <c r="L2" i="6"/>
  <c r="B3" i="6"/>
  <c r="G3" i="6"/>
  <c r="L3" i="6"/>
  <c r="B4" i="6"/>
  <c r="G4" i="6"/>
  <c r="L4" i="6"/>
  <c r="B5" i="6"/>
  <c r="G5" i="6"/>
  <c r="J5" i="6"/>
  <c r="L5" i="6"/>
  <c r="B6" i="6"/>
  <c r="G6" i="6"/>
  <c r="J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5" i="5"/>
  <c r="G5" i="5"/>
  <c r="I5" i="5"/>
  <c r="J5" i="5"/>
  <c r="L5" i="5"/>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<sst xmlns="http://schemas.openxmlformats.org/spreadsheetml/2006/main" count="179029" uniqueCount="39107">
  <si>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</si>
  <si>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</si>
  <si>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</si>
  <si>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</si>
  <si>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</si>
  <si>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</si>
  <si>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</si>
  <si>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</si>
  <si>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</si>
  <si>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</si>
  <si>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</si>
  <si>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</si>
  <si>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</si>
  <si>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</si>
  <si>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</si>
  <si>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</si>
  <si>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</si>
  <si>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</si>
  <si>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</si>
  <si>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</si>
  <si>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</si>
  <si>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</si>
  <si>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</si>
  <si>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</si>
  <si>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</si>
  <si>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</si>
  <si>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</si>
  <si>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</si>
  <si>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</si>
  <si>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</si>
  <si>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</si>
  <si>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</si>
  <si>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</si>
  <si>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</si>
  <si>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</si>
  <si>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</si>
  <si>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</si>
  <si>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</si>
  <si>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</si>
  <si>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</si>
  <si>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</si>
  <si>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</si>
  <si>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</si>
  <si>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</si>
  <si>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</si>
  <si>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</si>
  <si>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</si>
  <si>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</si>
  <si>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</si>
  <si>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</si>
  <si>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</si>
  <si>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</si>
  <si>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</si>
  <si>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</si>
  <si>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</si>
  <si>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</si>
  <si>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</si>
  <si>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</si>
  <si>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</si>
  <si>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</si>
  <si>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</si>
  <si>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</si>
  <si>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</si>
  <si>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</si>
  <si>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</si>
  <si>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</si>
  <si>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</si>
  <si>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</si>
  <si>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</si>
  <si>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</si>
  <si>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</si>
  <si>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</si>
  <si>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</si>
  <si>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</si>
  <si>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</si>
  <si>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</si>
  <si>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</si>
  <si>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</si>
  <si>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</si>
  <si>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</si>
  <si>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</si>
  <si>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</si>
  <si>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</si>
  <si>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</si>
  <si>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</si>
  <si>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</si>
  <si>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</si>
  <si>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</si>
  <si>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</si>
  <si>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</si>
  <si>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</si>
  <si>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</si>
  <si>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</si>
  <si>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</si>
  <si>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</si>
  <si>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</si>
  <si>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</si>
  <si>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</si>
  <si>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</si>
  <si>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</si>
  <si>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</si>
  <si>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</si>
  <si>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</si>
  <si>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</si>
  <si>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</si>
  <si>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</si>
  <si>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</si>
  <si>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</si>
  <si>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</si>
  <si>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</si>
  <si>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</si>
  <si>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</si>
  <si>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</si>
  <si>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</si>
  <si>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</si>
  <si>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</si>
  <si>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</si>
  <si>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</si>
  <si>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</si>
  <si>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</si>
  <si>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</si>
  <si>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</si>
  <si>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</si>
  <si>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</si>
  <si>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</si>
  <si>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</si>
  <si>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</si>
  <si>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</si>
  <si>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</si>
  <si>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</si>
  <si>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</si>
  <si>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</si>
  <si>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</si>
  <si>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</si>
  <si>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</si>
  <si>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</si>
  <si>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</si>
  <si>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</si>
  <si>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</si>
  <si>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</si>
  <si>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</si>
  <si>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</si>
  <si>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</si>
  <si>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</si>
  <si>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</si>
  <si>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</si>
  <si>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</si>
  <si>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</si>
  <si>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</si>
  <si>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</si>
  <si>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</si>
  <si>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</si>
  <si>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</si>
  <si>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</si>
  <si>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</si>
  <si>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</si>
  <si>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</si>
  <si>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</si>
  <si>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</si>
  <si>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</si>
  <si>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</si>
  <si>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</si>
  <si>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</si>
  <si>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</si>
  <si>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</si>
  <si>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</si>
  <si>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</si>
  <si>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</si>
  <si>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</si>
  <si>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</si>
  <si>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</si>
  <si>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</si>
  <si>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</si>
  <si>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</si>
  <si>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</si>
  <si>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</si>
  <si>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</si>
  <si>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</si>
  <si>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</si>
  <si>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</si>
  <si>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</si>
  <si>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</si>
  <si>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</si>
  <si>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</si>
  <si>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</si>
  <si>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</si>
  <si>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</si>
  <si>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</si>
  <si>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</si>
  <si>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</si>
  <si>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</si>
  <si>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</si>
  <si>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</si>
  <si>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</si>
  <si>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</si>
  <si>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</si>
  <si>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</si>
  <si>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</si>
  <si>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</si>
  <si>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</si>
  <si>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</si>
  <si>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</si>
  <si>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</si>
  <si>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</si>
  <si>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</si>
  <si>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</si>
  <si>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</si>
  <si>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</si>
  <si>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</si>
  <si>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</si>
  <si>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</si>
  <si>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</si>
  <si>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</si>
  <si>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</si>
  <si>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</si>
  <si>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</si>
  <si>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</si>
  <si>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</si>
  <si>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</si>
  <si>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</si>
  <si>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</si>
  <si>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</si>
  <si>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</si>
  <si>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</si>
  <si>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</si>
  <si>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</si>
  <si>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</si>
  <si>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</si>
  <si>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</si>
  <si>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</si>
  <si>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</si>
  <si>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</si>
  <si>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</si>
  <si>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</si>
  <si>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</si>
  <si>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</si>
  <si>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</si>
  <si>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</si>
  <si>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</si>
  <si>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</si>
  <si>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</si>
  <si>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</si>
  <si>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</si>
  <si>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</si>
  <si>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</si>
  <si>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</si>
  <si>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</si>
  <si>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</si>
  <si>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</si>
  <si>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</si>
  <si>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</si>
  <si>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</si>
  <si>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</si>
  <si>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</si>
  <si>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</si>
  <si>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</si>
  <si>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</si>
  <si>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</si>
  <si>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</si>
  <si>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</si>
  <si>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</si>
  <si>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</si>
  <si>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</si>
  <si>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</si>
  <si>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</si>
  <si>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</si>
  <si>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</si>
  <si>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</si>
  <si>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</si>
  <si>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</si>
  <si>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</si>
  <si>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</si>
  <si>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</si>
  <si>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</si>
  <si>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</si>
  <si>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</si>
  <si>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</si>
  <si>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</si>
  <si>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</si>
  <si>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</si>
  <si>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</si>
  <si>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</si>
  <si>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</si>
  <si>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</si>
  <si>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</si>
  <si>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</si>
  <si>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</si>
  <si>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</si>
  <si>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</si>
  <si>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</si>
  <si>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</si>
  <si>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</si>
  <si>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</si>
  <si>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</si>
  <si>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</si>
  <si>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</si>
  <si>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</si>
  <si>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</si>
  <si>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</si>
  <si>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</si>
  <si>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</si>
  <si>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</si>
  <si>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</si>
  <si>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</si>
  <si>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</si>
  <si>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</si>
  <si>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</si>
  <si>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</si>
  <si>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</si>
  <si>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</si>
  <si>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</si>
  <si>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</si>
  <si>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</si>
  <si>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</si>
  <si>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</si>
  <si>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</si>
  <si>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</si>
  <si>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</si>
  <si>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</si>
  <si>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</si>
  <si>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</si>
  <si>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</si>
  <si>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</si>
  <si>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</si>
  <si>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</si>
  <si>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</si>
  <si>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</si>
  <si>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</si>
  <si>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</si>
  <si>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</si>
  <si>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</si>
  <si>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</si>
  <si>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</si>
  <si>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</si>
  <si>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</si>
  <si>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</si>
  <si>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</si>
  <si>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</si>
  <si>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</si>
  <si>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</si>
  <si>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</si>
  <si>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</si>
  <si>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</si>
  <si>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</si>
  <si>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</si>
  <si>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</si>
  <si>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</si>
  <si>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</si>
  <si>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</si>
  <si>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</si>
  <si>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</si>
  <si>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</si>
  <si>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</si>
  <si>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</si>
  <si>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</si>
  <si>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</si>
  <si>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</si>
  <si>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</si>
  <si>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</si>
  <si>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</si>
  <si>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</si>
  <si>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</si>
  <si>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</si>
  <si>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</si>
  <si>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</si>
  <si>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</si>
  <si>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</si>
  <si>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</si>
  <si>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</si>
  <si>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</si>
  <si>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</si>
  <si>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</si>
  <si>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</si>
  <si>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</si>
  <si>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</si>
  <si>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</si>
  <si>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</si>
  <si>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</si>
  <si>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</si>
  <si>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</si>
  <si>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</si>
  <si>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</si>
  <si>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</si>
  <si>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</si>
  <si>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</si>
  <si>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</si>
  <si>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</si>
  <si>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</si>
  <si>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</si>
  <si>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</si>
  <si>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</si>
  <si>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</si>
  <si>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</si>
  <si>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</si>
  <si>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</si>
  <si>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</si>
  <si>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</si>
  <si>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</si>
  <si>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</si>
  <si>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</si>
  <si>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</si>
  <si>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</si>
  <si>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</si>
  <si>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</si>
  <si>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</si>
  <si>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</si>
  <si>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</si>
  <si>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</si>
  <si>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</si>
  <si>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</si>
  <si>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</si>
  <si>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</si>
  <si>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</si>
  <si>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</si>
  <si>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</si>
  <si>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</si>
  <si>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</si>
  <si>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</si>
  <si>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</si>
  <si>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</si>
  <si>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</si>
  <si>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</si>
  <si>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</si>
  <si>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</si>
  <si>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</si>
  <si>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</si>
  <si>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</si>
  <si>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</si>
  <si>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</si>
  <si>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</si>
  <si>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</si>
  <si>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</si>
  <si>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</si>
  <si>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</si>
  <si>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</si>
  <si>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</si>
  <si>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</si>
  <si>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</si>
  <si>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</si>
  <si>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</si>
  <si>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</si>
  <si>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</si>
  <si>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</si>
  <si>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</si>
  <si>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</si>
  <si>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</si>
  <si>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</si>
  <si>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</si>
  <si>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</si>
  <si>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</si>
  <si>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</si>
  <si>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</si>
  <si>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</si>
  <si>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</si>
  <si>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</si>
  <si>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</si>
  <si>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</si>
  <si>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</si>
  <si>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</si>
  <si>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</si>
  <si>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</si>
  <si>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</si>
  <si>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</si>
  <si>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</si>
  <si>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</si>
  <si>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</si>
  <si>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</si>
  <si>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</si>
  <si>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</si>
  <si>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</si>
  <si>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</si>
  <si>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</si>
  <si>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</si>
  <si>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</si>
  <si>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</si>
  <si>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</si>
  <si>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</si>
  <si>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</si>
  <si>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</si>
  <si>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</si>
  <si>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</si>
  <si>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</si>
  <si>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</si>
  <si>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</si>
  <si>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</si>
  <si>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</si>
  <si>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</si>
  <si>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</si>
  <si>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</si>
  <si>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</si>
  <si>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</si>
  <si>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</si>
  <si>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</si>
  <si>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</si>
  <si>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</si>
  <si>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</si>
  <si>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</si>
  <si>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</si>
  <si>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</si>
  <si>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</si>
  <si>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</si>
  <si>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</si>
  <si>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</si>
  <si>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</si>
  <si>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</si>
  <si>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</si>
  <si>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</si>
  <si>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</si>
  <si>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</si>
  <si>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</si>
  <si>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</si>
  <si>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</si>
  <si>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</si>
  <si>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</si>
  <si>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</si>
  <si>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</si>
  <si>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</si>
  <si>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</si>
  <si>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</si>
  <si>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</si>
  <si>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</si>
  <si>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</si>
  <si>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</si>
  <si>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</si>
  <si>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</si>
  <si>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</si>
  <si>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</si>
  <si>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</si>
  <si>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</si>
  <si>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</si>
  <si>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</si>
  <si>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</si>
  <si>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</si>
  <si>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</si>
  <si>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</si>
  <si>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</si>
  <si>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</si>
  <si>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</si>
  <si>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</si>
  <si>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</si>
  <si>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</si>
  <si>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</si>
  <si>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</si>
  <si>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</si>
  <si>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</si>
  <si>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</si>
  <si>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</si>
  <si>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</si>
  <si>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</si>
  <si>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</si>
  <si>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</si>
  <si>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</si>
  <si>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</si>
  <si>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</si>
  <si>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</si>
  <si>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</si>
  <si>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</si>
  <si>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</si>
  <si>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</si>
  <si>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</si>
  <si>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</si>
  <si>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</si>
  <si>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</si>
  <si>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</si>
  <si>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</si>
  <si>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</si>
  <si>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</si>
  <si>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</si>
  <si>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</si>
  <si>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</si>
  <si>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</si>
  <si>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</si>
  <si>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</si>
  <si>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</si>
  <si>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</si>
  <si>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</si>
  <si>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</si>
  <si>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</si>
  <si>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</si>
  <si>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</si>
  <si>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</si>
  <si>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</si>
  <si>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</si>
  <si>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</si>
  <si>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</si>
  <si>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</si>
  <si>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</si>
  <si>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</si>
  <si>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</si>
  <si>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</si>
  <si>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</si>
  <si>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</si>
  <si>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</si>
  <si>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</si>
  <si>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</si>
  <si>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</si>
  <si>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</si>
  <si>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</si>
  <si>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</si>
  <si>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</si>
  <si>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</si>
  <si>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</si>
  <si>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</si>
  <si>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</si>
  <si>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</si>
  <si>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</si>
  <si>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</si>
  <si>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</si>
  <si>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</si>
  <si>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</si>
  <si>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</si>
  <si>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</si>
  <si>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</si>
  <si>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</si>
  <si>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</si>
  <si>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</si>
  <si>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</si>
  <si>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</si>
  <si>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</si>
  <si>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</si>
  <si>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</si>
  <si>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</si>
  <si>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</si>
  <si>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</si>
  <si>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</si>
  <si>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</si>
  <si>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</si>
  <si>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</si>
  <si>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</si>
  <si>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</si>
  <si>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</si>
  <si>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</si>
  <si>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</si>
  <si>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</si>
  <si>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</si>
  <si>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</si>
  <si>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</si>
  <si>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</si>
  <si>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</si>
  <si>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</si>
  <si>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</si>
  <si>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</si>
  <si>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</si>
  <si>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</si>
  <si>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</si>
  <si>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</si>
  <si>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</si>
  <si>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</si>
  <si>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</si>
  <si>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</si>
  <si>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</si>
  <si>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</si>
  <si>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</si>
  <si>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</si>
  <si>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</si>
  <si>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</si>
  <si>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</si>
  <si>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</si>
  <si>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</si>
  <si>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</si>
  <si>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</si>
  <si>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</si>
  <si>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</si>
  <si>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</si>
  <si>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</si>
  <si>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</si>
  <si>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</si>
  <si>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</si>
  <si>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</si>
  <si>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</si>
  <si>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</si>
  <si>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</si>
  <si>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</si>
  <si>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</si>
  <si>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</si>
  <si>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</si>
  <si>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</si>
  <si>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</si>
  <si>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</si>
  <si>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</si>
  <si>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</si>
  <si>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</si>
  <si>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</si>
  <si>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</si>
  <si>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</si>
  <si>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</si>
  <si>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</si>
  <si>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</si>
  <si>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</si>
  <si>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</si>
  <si>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</si>
  <si>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</si>
  <si>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</si>
  <si>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</si>
  <si>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</si>
  <si>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</si>
  <si>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</si>
  <si>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</si>
  <si>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</si>
  <si>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</si>
  <si>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</si>
  <si>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</si>
  <si>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</si>
  <si>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</si>
  <si>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</si>
  <si>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</si>
  <si>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</si>
  <si>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</si>
  <si>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</si>
  <si>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</si>
  <si>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</si>
  <si>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</si>
  <si>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</si>
  <si>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</si>
  <si>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</si>
  <si>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</si>
  <si>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</si>
  <si>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</si>
  <si>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</si>
  <si>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</si>
  <si>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</si>
  <si>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</si>
  <si>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</si>
  <si>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</si>
  <si>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</si>
  <si>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</si>
  <si>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</si>
  <si>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</si>
  <si>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</si>
  <si>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</si>
  <si>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</si>
  <si>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</si>
  <si>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</si>
  <si>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</si>
  <si>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</si>
  <si>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</si>
  <si>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</si>
  <si>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</si>
  <si>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</si>
  <si>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</si>
  <si>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</si>
  <si>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</si>
  <si>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</si>
  <si>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</si>
  <si>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</si>
  <si>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</si>
  <si>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</si>
  <si>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</si>
  <si>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</si>
  <si>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</si>
  <si>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</si>
  <si>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</si>
  <si>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</si>
  <si>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</si>
  <si>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</si>
  <si>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</si>
  <si>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</si>
  <si>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</si>
  <si>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</si>
  <si>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</si>
  <si>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</si>
  <si>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</si>
  <si>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</si>
  <si>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</si>
  <si>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</si>
  <si>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</si>
  <si>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</si>
  <si>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</si>
  <si>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</si>
  <si>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</si>
  <si>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</si>
  <si>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</si>
  <si>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</si>
  <si>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</si>
  <si>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</si>
  <si>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</si>
  <si>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</si>
  <si>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</si>
  <si>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</si>
  <si>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</si>
  <si>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</si>
  <si>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</si>
  <si>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</si>
  <si>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</si>
  <si>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</si>
  <si>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</si>
  <si>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</si>
  <si>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</si>
  <si>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</si>
  <si>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</si>
  <si>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</si>
  <si>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</si>
  <si>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</si>
  <si>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</si>
  <si>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</si>
  <si>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</si>
  <si>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</si>
  <si>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</si>
  <si>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</si>
  <si>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</si>
  <si>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</si>
  <si>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</si>
  <si>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</si>
  <si>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</si>
  <si>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</si>
  <si>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</si>
  <si>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</si>
  <si>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</si>
  <si>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</si>
  <si>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</si>
  <si>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</si>
  <si>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</si>
  <si>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</si>
  <si>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</si>
  <si>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</si>
  <si>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</si>
  <si>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</si>
  <si>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</si>
  <si>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</si>
  <si>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</si>
  <si>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</si>
  <si>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</si>
  <si>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</si>
  <si>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</si>
  <si>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</si>
  <si>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</si>
  <si>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</si>
  <si>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</si>
  <si>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</si>
  <si>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</si>
  <si>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</si>
  <si>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</si>
  <si>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</si>
  <si>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</si>
  <si>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</si>
  <si>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</si>
  <si>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</si>
  <si>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</si>
  <si>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</si>
  <si>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</si>
  <si>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</si>
  <si>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</si>
  <si>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</si>
  <si>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</si>
  <si>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</si>
  <si>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</si>
  <si>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</si>
  <si>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</si>
  <si>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</si>
  <si>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</si>
  <si>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</si>
  <si>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</si>
  <si>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</si>
  <si>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</si>
  <si>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</si>
  <si>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</si>
  <si>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</si>
  <si>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</si>
  <si>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</si>
  <si>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</si>
  <si>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</si>
  <si>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</si>
  <si>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</si>
  <si>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</si>
  <si>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</si>
  <si>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</si>
  <si>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</si>
  <si>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</si>
  <si>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</si>
  <si>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</si>
  <si>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</si>
  <si>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</si>
  <si>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</si>
  <si>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</si>
  <si>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</si>
  <si>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</si>
  <si>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</si>
  <si>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</si>
  <si>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</si>
  <si>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</si>
  <si>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</si>
  <si>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</si>
  <si>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</si>
  <si>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</si>
  <si>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</si>
  <si>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</si>
  <si>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</si>
  <si>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</si>
  <si>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</si>
  <si>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</si>
  <si>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</si>
  <si>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</si>
  <si>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</si>
  <si>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</si>
  <si>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</si>
  <si>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</si>
  <si>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</si>
  <si>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</si>
  <si>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</si>
  <si>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</si>
  <si>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</si>
  <si>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</si>
  <si>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</si>
  <si>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</si>
  <si>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</si>
  <si>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</si>
  <si>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</si>
  <si>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</si>
  <si>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</si>
  <si>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</si>
  <si>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</si>
  <si>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</si>
  <si>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</si>
  <si>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</si>
  <si>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</si>
  <si>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</si>
  <si>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</si>
  <si>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</si>
  <si>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</si>
  <si>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</si>
  <si>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</si>
  <si>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</si>
  <si>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</si>
  <si>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</si>
  <si>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</si>
  <si>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</si>
  <si>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</si>
  <si>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</si>
  <si>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</si>
  <si>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</si>
  <si>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</si>
  <si>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</si>
  <si>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</si>
  <si>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</si>
  <si>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</si>
  <si>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</si>
  <si>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</si>
  <si>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</si>
  <si>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</si>
  <si>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</si>
  <si>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</si>
  <si>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</si>
  <si>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</si>
  <si>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</si>
  <si>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</si>
  <si>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</si>
  <si>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</si>
  <si>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</si>
  <si>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</si>
  <si>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</si>
  <si>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</si>
  <si>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</si>
  <si>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</si>
  <si>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</si>
  <si>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</si>
  <si>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</si>
  <si>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</si>
  <si>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</si>
  <si>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</si>
  <si>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</si>
  <si>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</si>
  <si>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</si>
  <si>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</si>
  <si>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</si>
  <si>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</si>
  <si>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</si>
  <si>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</si>
  <si>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</si>
  <si>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</si>
  <si>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</si>
  <si>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</si>
  <si>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</si>
  <si>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</si>
  <si>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</si>
  <si>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</si>
  <si>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</si>
  <si>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</si>
  <si>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</si>
  <si>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</si>
  <si>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</si>
  <si>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</si>
  <si>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</si>
  <si>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</si>
  <si>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</si>
  <si>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</si>
  <si>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</si>
  <si>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</si>
  <si>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</si>
  <si>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</si>
  <si>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</si>
  <si>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</si>
  <si>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</si>
  <si>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</si>
  <si>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</si>
  <si>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</si>
  <si>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</si>
  <si>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</si>
  <si>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</si>
  <si>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</si>
  <si>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</si>
  <si>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</si>
  <si>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</si>
  <si>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</si>
  <si>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</si>
  <si>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</si>
  <si>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</si>
  <si>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</si>
  <si>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</si>
  <si>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</si>
  <si>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</si>
  <si>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</si>
  <si>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</si>
  <si>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</si>
  <si>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</si>
  <si>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</si>
  <si>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</si>
  <si>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</si>
  <si>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</si>
  <si>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</si>
  <si>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</si>
  <si>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</si>
  <si>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</si>
  <si>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</si>
  <si>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</si>
  <si>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</si>
  <si>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</si>
  <si>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</si>
  <si>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</si>
  <si>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</si>
  <si>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</si>
  <si>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</si>
  <si>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</si>
  <si>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</si>
  <si>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</si>
  <si>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</si>
  <si>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</si>
  <si>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</si>
  <si>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</si>
  <si>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</si>
  <si>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</si>
  <si>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</si>
  <si>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</si>
  <si>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</si>
  <si>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</si>
  <si>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</si>
  <si>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</si>
  <si>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</si>
  <si>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</si>
  <si>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</si>
  <si>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</si>
  <si>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</si>
  <si>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</si>
  <si>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</si>
  <si>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</si>
  <si>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</si>
  <si>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</si>
  <si>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</si>
  <si>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</si>
  <si>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</si>
  <si>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</si>
  <si>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</si>
  <si>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</si>
  <si>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</si>
  <si>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</si>
  <si>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</si>
  <si>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</si>
  <si>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</si>
  <si>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</si>
  <si>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</si>
  <si>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</si>
  <si>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</si>
  <si>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</si>
  <si>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</si>
  <si>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</si>
  <si>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</si>
  <si>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</si>
  <si>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</si>
  <si>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</si>
  <si>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</si>
  <si>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</si>
  <si>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</si>
  <si>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</si>
  <si>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</si>
  <si>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</si>
  <si>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</si>
  <si>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</si>
  <si>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</si>
  <si>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</si>
  <si>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</si>
  <si>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</si>
  <si>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</si>
  <si>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</si>
  <si>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</si>
  <si>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</si>
  <si>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</si>
  <si>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</si>
  <si>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</si>
  <si>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</si>
  <si>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</si>
  <si>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</si>
  <si>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</si>
  <si>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</si>
  <si>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</si>
  <si>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</si>
  <si>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</si>
  <si>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</si>
  <si>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</si>
  <si>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</si>
  <si>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</si>
  <si>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</si>
  <si>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</si>
  <si>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</si>
  <si>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</si>
  <si>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</si>
  <si>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</si>
  <si>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</si>
  <si>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</si>
  <si>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</si>
  <si>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</si>
  <si>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</si>
  <si>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</si>
  <si>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</si>
  <si>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</si>
  <si>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</si>
  <si>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</si>
  <si>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</si>
  <si>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</si>
  <si>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</si>
  <si>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</si>
  <si>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</si>
  <si>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</si>
  <si>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</si>
  <si>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</si>
  <si>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</si>
  <si>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</si>
  <si>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</si>
  <si>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</si>
  <si>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</si>
  <si>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</si>
  <si>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</si>
  <si>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</si>
  <si>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</si>
  <si>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</si>
  <si>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</si>
  <si>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</si>
  <si>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</si>
  <si>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</si>
  <si>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</si>
  <si>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</si>
  <si>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</si>
  <si>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</si>
  <si>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</si>
  <si>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</si>
  <si>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</si>
  <si>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</si>
  <si>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</si>
  <si>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</si>
  <si>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</si>
  <si>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</si>
  <si>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</si>
  <si>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</si>
  <si>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</si>
  <si>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</si>
  <si>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</si>
  <si>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</si>
  <si>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</si>
  <si>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</si>
  <si>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</si>
  <si>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</si>
  <si>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</si>
  <si>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</si>
  <si>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</si>
  <si>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</si>
  <si>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</si>
  <si>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</si>
  <si>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</si>
  <si>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</si>
  <si>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</si>
  <si>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</si>
  <si>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</si>
  <si>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</si>
  <si>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</si>
  <si>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</si>
  <si>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</si>
  <si>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</si>
  <si>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</si>
  <si>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</si>
  <si>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</si>
  <si>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</si>
  <si>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</si>
  <si>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</si>
  <si>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</si>
  <si>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</si>
  <si>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</si>
  <si>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</si>
  <si>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</si>
  <si>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</si>
  <si>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</si>
  <si>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</si>
  <si>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</si>
  <si>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</si>
  <si>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</si>
  <si>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</si>
  <si>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</si>
  <si>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</si>
  <si>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</si>
  <si>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</si>
  <si>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</si>
  <si>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</si>
  <si>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</si>
  <si>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</si>
  <si>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</si>
  <si>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</si>
  <si>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</si>
  <si>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</si>
  <si>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</si>
  <si>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</si>
  <si>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</si>
  <si>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</si>
  <si>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</si>
  <si>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</si>
  <si>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</si>
  <si>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</si>
  <si>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</si>
  <si>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</si>
  <si>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</si>
  <si>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</si>
  <si>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</si>
  <si>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</si>
  <si>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</si>
  <si>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</si>
  <si>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</si>
  <si>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</si>
  <si>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</si>
  <si>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</si>
  <si>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</si>
  <si>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</si>
  <si>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</si>
  <si>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</si>
  <si>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</si>
  <si>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</si>
  <si>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</si>
  <si>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</si>
  <si>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</si>
  <si>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</si>
  <si>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</si>
  <si>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</si>
  <si>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</si>
  <si>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</si>
  <si>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</si>
  <si>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</si>
  <si>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</si>
  <si>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</si>
  <si>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</si>
  <si>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</si>
  <si>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</si>
  <si>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</si>
  <si>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</si>
  <si>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</si>
  <si>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</si>
  <si>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</si>
  <si>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</si>
  <si>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</si>
  <si>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</si>
  <si>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</si>
  <si>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</si>
  <si>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</si>
  <si>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</si>
  <si>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</si>
  <si>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</si>
  <si>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</si>
  <si>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</si>
  <si>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</si>
  <si>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</si>
  <si>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</si>
  <si>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</si>
  <si>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</si>
  <si>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</si>
  <si>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</si>
  <si>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</si>
  <si>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</si>
  <si>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</si>
  <si>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</si>
  <si>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</si>
  <si>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</si>
  <si>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</si>
  <si>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</si>
  <si>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</si>
  <si>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</si>
  <si>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</si>
  <si>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</si>
  <si>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</si>
  <si>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</si>
  <si>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</si>
  <si>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</si>
  <si>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</si>
  <si>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</si>
  <si>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</si>
  <si>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</si>
  <si>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</si>
  <si>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</si>
  <si>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</si>
  <si>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</si>
  <si>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</si>
  <si>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</si>
  <si>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</si>
  <si>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</si>
  <si>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</si>
  <si>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</si>
  <si>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</si>
  <si>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</si>
  <si>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</si>
  <si>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</si>
  <si>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</si>
  <si>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</si>
  <si>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</si>
  <si>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</si>
  <si>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</si>
  <si>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</si>
  <si>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</si>
  <si>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</si>
  <si>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</si>
  <si>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</si>
  <si>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</si>
  <si>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</si>
  <si>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</si>
  <si>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</si>
  <si>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</si>
  <si>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</si>
  <si>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</si>
  <si>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</si>
  <si>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</si>
  <si>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</si>
  <si>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</si>
  <si>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</si>
  <si>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</si>
  <si>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</si>
  <si>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</si>
  <si>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</si>
  <si>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</si>
  <si>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</si>
  <si>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</si>
  <si>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</si>
  <si>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</si>
  <si>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</si>
  <si>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</si>
  <si>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</si>
  <si>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</si>
  <si>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</si>
  <si>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</si>
  <si>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</si>
  <si>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</si>
  <si>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</si>
  <si>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</si>
  <si>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</si>
  <si>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</si>
  <si>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</si>
  <si>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</si>
  <si>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</si>
  <si>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</si>
  <si>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</si>
  <si>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</si>
  <si>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</si>
  <si>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</si>
  <si>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</si>
  <si>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</si>
  <si>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</si>
  <si>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</si>
  <si>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</si>
  <si>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</si>
  <si>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</si>
  <si>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</si>
  <si>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</si>
  <si>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</si>
  <si>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</si>
  <si>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</si>
  <si>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</si>
  <si>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</si>
  <si>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</si>
  <si>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</si>
  <si>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</si>
  <si>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</si>
  <si>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</si>
  <si>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</si>
  <si>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</si>
  <si>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</si>
  <si>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</si>
  <si>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</si>
  <si>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</si>
  <si>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</si>
  <si>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</si>
  <si>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</si>
  <si>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</si>
  <si>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</si>
  <si>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</si>
  <si>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</si>
  <si>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</si>
  <si>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</si>
  <si>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</si>
  <si>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</si>
  <si>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</si>
  <si>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</si>
  <si>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</si>
  <si>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</si>
  <si>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</si>
  <si>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</si>
  <si>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</si>
  <si>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</si>
  <si>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</si>
  <si>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</si>
  <si>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</si>
  <si>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</si>
  <si>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</si>
  <si>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</si>
  <si>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</si>
  <si>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</si>
  <si>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</si>
  <si>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</si>
  <si>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</si>
  <si>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</si>
  <si>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</si>
  <si>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</si>
  <si>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</si>
  <si>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</si>
  <si>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</si>
  <si>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</si>
  <si>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</si>
  <si>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</si>
  <si>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</si>
  <si>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</si>
  <si>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</si>
  <si>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</si>
  <si>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</si>
  <si>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</si>
  <si>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</si>
  <si>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</si>
  <si>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</si>
  <si>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</si>
  <si>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</si>
  <si>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</si>
  <si>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</si>
  <si>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</si>
  <si>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</si>
  <si>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</si>
  <si>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</si>
  <si>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</si>
  <si>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</si>
  <si>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</si>
  <si>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</si>
  <si>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</si>
  <si>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</si>
  <si>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</si>
  <si>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</si>
  <si>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</si>
  <si>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</si>
  <si>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</si>
  <si>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</si>
  <si>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</si>
  <si>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</si>
  <si>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</si>
  <si>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</si>
  <si>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</si>
  <si>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</si>
  <si>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</si>
  <si>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</si>
  <si>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</si>
  <si>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</si>
  <si>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</si>
  <si>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</si>
  <si>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</si>
  <si>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</si>
  <si>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</si>
  <si>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</si>
  <si>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</si>
  <si>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</si>
  <si>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</si>
  <si>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</si>
  <si>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</si>
  <si>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</si>
  <si>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</si>
  <si>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</si>
  <si>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</si>
  <si>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</si>
  <si>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</si>
  <si>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</si>
  <si>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</si>
  <si>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</si>
  <si>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</si>
  <si>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</si>
  <si>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</si>
  <si>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</si>
  <si>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</si>
  <si>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</si>
  <si>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</si>
  <si>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</si>
  <si>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</si>
  <si>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</si>
  <si>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</si>
  <si>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</si>
  <si>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</si>
  <si>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</si>
  <si>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</si>
  <si>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</si>
  <si>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</si>
  <si>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</si>
  <si>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</si>
  <si>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</si>
  <si>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</si>
  <si>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</si>
  <si>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</si>
  <si>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</si>
  <si>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</si>
  <si>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</si>
  <si>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</si>
  <si>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</si>
  <si>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</si>
  <si>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</si>
  <si>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</si>
  <si>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</si>
  <si>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</si>
  <si>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</si>
  <si>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</si>
  <si>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</si>
  <si>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</si>
  <si>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</si>
  <si>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</si>
  <si>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</si>
  <si>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</si>
  <si>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</si>
  <si>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</si>
  <si>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</si>
  <si>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</si>
  <si>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</si>
  <si>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</si>
  <si>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</si>
  <si>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</si>
  <si>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</si>
  <si>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</si>
  <si>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</si>
  <si>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</si>
  <si>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</si>
  <si>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</si>
  <si>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</si>
  <si>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</si>
  <si>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</si>
  <si>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</si>
  <si>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</si>
  <si>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</si>
  <si>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</si>
  <si>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</si>
  <si>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</si>
  <si>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</si>
  <si>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</si>
  <si>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</si>
  <si>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</si>
  <si>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</si>
  <si>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</si>
  <si>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</si>
  <si>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</si>
  <si>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</si>
  <si>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</si>
  <si>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</si>
  <si>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</si>
  <si>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</si>
  <si>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</si>
  <si>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</si>
  <si>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</si>
  <si>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</si>
  <si>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</si>
  <si>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</si>
  <si>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</si>
  <si>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</si>
  <si>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</si>
  <si>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</si>
  <si>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</si>
  <si>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</si>
  <si>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</si>
  <si>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</si>
  <si>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</si>
  <si>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</si>
  <si>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</si>
  <si>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</si>
  <si>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</si>
  <si>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</si>
  <si>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</si>
  <si>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</si>
  <si>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</si>
  <si>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</si>
  <si>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</si>
  <si>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</si>
  <si>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</si>
  <si>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</si>
  <si>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</si>
  <si>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</si>
  <si>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</si>
  <si>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</si>
  <si>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</si>
  <si>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</si>
  <si>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</si>
  <si>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</si>
  <si>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</si>
  <si>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</si>
  <si>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</si>
  <si>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</si>
  <si>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</si>
  <si>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</si>
  <si>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</si>
  <si>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</si>
  <si>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</si>
  <si>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</si>
  <si>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</si>
  <si>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</si>
  <si>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</si>
  <si>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</si>
  <si>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</si>
  <si>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</si>
  <si>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</si>
  <si>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</si>
  <si>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</si>
  <si>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</si>
  <si>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</si>
  <si>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</si>
  <si>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</si>
  <si>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</si>
  <si>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</si>
  <si>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</si>
  <si>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</si>
  <si>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</si>
  <si>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</si>
  <si>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</si>
  <si>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</si>
  <si>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</si>
  <si>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</si>
  <si>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</si>
  <si>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</si>
  <si>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</si>
  <si>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</si>
  <si>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</si>
  <si>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</si>
  <si>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</si>
  <si>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</si>
  <si>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</si>
  <si>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</si>
  <si>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</si>
  <si>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</si>
  <si>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</si>
  <si>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</si>
  <si>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</si>
  <si>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</si>
  <si>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</si>
  <si>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</si>
  <si>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</si>
  <si>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</si>
  <si>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</si>
  <si>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</si>
  <si>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</si>
  <si>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</si>
  <si>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</si>
  <si>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</si>
  <si>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</si>
  <si>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</si>
  <si>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</si>
  <si>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</si>
  <si>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</si>
  <si>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</si>
  <si>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</si>
  <si>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</si>
  <si>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</si>
  <si>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</si>
  <si>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</si>
  <si>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</si>
  <si>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</si>
  <si>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</si>
  <si>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</si>
  <si>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</si>
  <si>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</si>
  <si>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</si>
  <si>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</si>
  <si>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</si>
  <si>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</si>
  <si>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</si>
  <si>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</si>
  <si>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</si>
  <si>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</si>
  <si>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</si>
  <si>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</si>
  <si>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</si>
  <si>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</si>
  <si>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</si>
  <si>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</si>
  <si>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</si>
  <si>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</si>
  <si>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</si>
  <si>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</si>
  <si>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</si>
  <si>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</si>
  <si>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</si>
  <si>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</si>
  <si>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</si>
  <si>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</si>
  <si>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</si>
  <si>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</si>
  <si>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</si>
  <si>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</si>
  <si>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</si>
  <si>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</si>
  <si>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</si>
  <si>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</si>
  <si>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</si>
  <si>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</si>
  <si>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</si>
  <si>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</si>
  <si>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</si>
  <si>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</si>
  <si>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</si>
  <si>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</si>
  <si>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</si>
  <si>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</si>
  <si>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</si>
  <si>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</si>
  <si>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</si>
  <si>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</si>
  <si>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</si>
  <si>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</si>
  <si>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</si>
  <si>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</si>
  <si>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</si>
  <si>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</si>
  <si>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</si>
  <si>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</si>
  <si>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</si>
  <si>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</si>
  <si>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</si>
  <si>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</si>
  <si>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</si>
  <si>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</si>
  <si>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</si>
  <si>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</si>
  <si>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</si>
  <si>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</si>
  <si>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</si>
  <si>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</si>
  <si>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</si>
  <si>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</si>
  <si>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</si>
  <si>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</si>
  <si>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</si>
  <si>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</si>
  <si>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</si>
  <si>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</si>
  <si>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</si>
  <si>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</si>
  <si>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</si>
  <si>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</si>
  <si>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</si>
  <si>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</si>
  <si>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</si>
  <si>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</si>
  <si>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</si>
  <si>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</si>
  <si>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</si>
  <si>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</si>
  <si>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</si>
  <si>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</si>
  <si>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</si>
  <si>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</si>
  <si>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</si>
  <si>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</si>
  <si>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</si>
  <si>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</si>
  <si>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</si>
  <si>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</si>
  <si>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</si>
  <si>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</si>
  <si>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</si>
  <si>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</si>
  <si>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</si>
  <si>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</si>
  <si>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</si>
  <si>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</si>
  <si>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</si>
  <si>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</si>
  <si>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</si>
  <si>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</si>
  <si>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</si>
  <si>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</si>
  <si>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</si>
  <si>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</si>
  <si>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</si>
  <si>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</si>
  <si>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</si>
  <si>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</si>
  <si>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</si>
  <si>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</si>
  <si>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</si>
  <si>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</si>
  <si>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</si>
  <si>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</si>
  <si>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</si>
  <si>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</si>
  <si>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</si>
  <si>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</si>
  <si>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</si>
  <si>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</si>
  <si>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</si>
  <si>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</si>
  <si>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</si>
  <si>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</si>
  <si>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</si>
  <si>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</si>
  <si>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</si>
  <si>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</si>
  <si>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</si>
  <si>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</si>
  <si>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</si>
  <si>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</si>
  <si>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</si>
  <si>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</si>
  <si>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</si>
  <si>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</si>
  <si>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</si>
  <si>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</si>
  <si>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</si>
  <si>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</si>
  <si>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</si>
  <si>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</si>
  <si>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</si>
  <si>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</si>
  <si>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</si>
  <si>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</si>
  <si>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</si>
  <si>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</si>
  <si>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</si>
  <si>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</si>
  <si>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</si>
  <si>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</si>
  <si>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</si>
  <si>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</si>
  <si>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</si>
  <si>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</si>
  <si>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</si>
  <si>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</si>
  <si>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</si>
  <si>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</si>
  <si>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</si>
  <si>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</si>
  <si>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</si>
  <si>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</si>
  <si>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</si>
  <si>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</si>
  <si>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</si>
  <si>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</si>
  <si>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</si>
  <si>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</si>
  <si>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</si>
  <si>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</si>
  <si>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</si>
  <si>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</si>
  <si>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</si>
  <si>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</si>
  <si>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</si>
  <si>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</si>
  <si>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</si>
  <si>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</si>
  <si>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</si>
  <si>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</si>
  <si>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</si>
  <si>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</si>
  <si>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</si>
  <si>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</si>
  <si>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</si>
  <si>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</si>
  <si>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</si>
  <si>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</si>
  <si>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</si>
  <si>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</si>
  <si>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</si>
  <si>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</si>
  <si>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</si>
  <si>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</si>
  <si>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</si>
  <si>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</si>
  <si>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</si>
  <si>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</si>
  <si>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</si>
  <si>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</si>
  <si>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</si>
  <si>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</si>
  <si>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</si>
  <si>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</si>
  <si>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</si>
  <si>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</si>
  <si>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</si>
  <si>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</si>
  <si>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</si>
  <si>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</si>
  <si>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</si>
  <si>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</si>
  <si>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</si>
  <si>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</si>
  <si>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</si>
  <si>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</si>
  <si>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</si>
  <si>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</si>
  <si>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</si>
  <si>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</si>
  <si>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</si>
  <si>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</si>
  <si>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</si>
  <si>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</si>
  <si>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</si>
  <si>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</si>
  <si>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</si>
  <si>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</si>
  <si>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</si>
  <si>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</si>
  <si>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</si>
  <si>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</si>
  <si>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</si>
  <si>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</si>
  <si>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</si>
  <si>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</si>
  <si>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</si>
  <si>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</si>
  <si>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</si>
  <si>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</si>
  <si>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</si>
  <si>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</si>
  <si>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</si>
  <si>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</si>
  <si>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</si>
  <si>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</si>
  <si>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</si>
  <si>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</si>
  <si>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</si>
  <si>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</si>
  <si>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</si>
  <si>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</si>
  <si>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</si>
  <si>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</si>
  <si>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</si>
  <si>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</si>
  <si>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</si>
  <si>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</si>
  <si>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</si>
  <si>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</si>
  <si>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</si>
  <si>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</si>
  <si>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</si>
  <si>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</si>
  <si>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</si>
  <si>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</si>
  <si>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</si>
  <si>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</si>
  <si>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</si>
  <si>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</si>
  <si>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</si>
  <si>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</si>
  <si>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</si>
  <si>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</si>
  <si>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</si>
  <si>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</si>
  <si>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</si>
  <si>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</si>
  <si>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</si>
  <si>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</si>
  <si>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</si>
  <si>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</si>
  <si>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</si>
  <si>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</si>
  <si>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</si>
  <si>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</si>
  <si>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</si>
  <si>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</si>
  <si>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</si>
  <si>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</si>
  <si>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</si>
  <si>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</si>
  <si>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</si>
  <si>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</si>
  <si>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</si>
  <si>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</si>
  <si>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</si>
  <si>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</si>
  <si>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</si>
  <si>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</si>
  <si>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</si>
  <si>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</si>
  <si>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</si>
  <si>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</si>
  <si>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</si>
  <si>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</si>
  <si>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</si>
  <si>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</si>
  <si>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</si>
  <si>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</si>
  <si>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</si>
  <si>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</si>
  <si>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</si>
  <si>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</si>
  <si>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</si>
  <si>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</si>
  <si>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</si>
  <si>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</si>
  <si>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</si>
  <si>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</si>
  <si>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</si>
  <si>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</si>
  <si>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</si>
  <si>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</si>
  <si>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</si>
  <si>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</si>
  <si>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</si>
  <si>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</si>
  <si>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</si>
  <si>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</si>
  <si>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</si>
  <si>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</si>
  <si>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</si>
  <si>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</si>
  <si>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</si>
  <si>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</si>
  <si>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</si>
  <si>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</si>
  <si>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</si>
  <si>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</si>
  <si>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</si>
  <si>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</si>
  <si>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</si>
  <si>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</si>
  <si>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</si>
  <si>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</si>
  <si>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</si>
  <si>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</si>
  <si>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</si>
  <si>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</si>
  <si>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</si>
  <si>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</si>
  <si>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</si>
  <si>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</si>
  <si>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</si>
  <si>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</si>
  <si>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</si>
  <si>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</si>
  <si>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</si>
  <si>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</si>
  <si>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</si>
  <si>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</si>
  <si>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</si>
  <si>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</si>
  <si>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</si>
  <si>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</si>
  <si>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</si>
  <si>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</si>
  <si>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</si>
  <si>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</si>
  <si>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</si>
  <si>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</si>
  <si>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</si>
  <si>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</si>
  <si>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</si>
  <si>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</si>
  <si>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</si>
  <si>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</si>
  <si>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</si>
  <si>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</si>
  <si>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</si>
  <si>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</si>
  <si>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</si>
  <si>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</si>
  <si>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</si>
  <si>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</si>
  <si>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</si>
  <si>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</si>
  <si>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</si>
  <si>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</si>
  <si>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</si>
  <si>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</si>
  <si>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</si>
  <si>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</si>
  <si>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</si>
  <si>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</si>
  <si>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</si>
  <si>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</si>
  <si>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</si>
  <si>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</si>
  <si>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</si>
  <si>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</si>
  <si>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</si>
  <si>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</si>
  <si>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</si>
  <si>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</si>
  <si>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</si>
  <si>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</si>
  <si>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</si>
  <si>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</si>
  <si>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</si>
  <si>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</si>
  <si>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</si>
  <si>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</si>
  <si>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</si>
  <si>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</si>
  <si>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</si>
  <si>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</si>
  <si>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</si>
  <si>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</si>
  <si>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</si>
  <si>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</si>
  <si>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</si>
  <si>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</si>
  <si>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</si>
  <si>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</si>
  <si>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</si>
  <si>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</si>
  <si>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</si>
  <si>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</si>
  <si>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</si>
  <si>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</si>
  <si>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</si>
  <si>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</si>
  <si>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</si>
  <si>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</si>
  <si>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</si>
  <si>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</si>
  <si>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</si>
  <si>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</si>
  <si>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</si>
  <si>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</si>
  <si>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</si>
  <si>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</si>
  <si>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</si>
  <si>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</si>
  <si>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</si>
  <si>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</si>
  <si>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</si>
  <si>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</si>
  <si>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</si>
  <si>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</si>
  <si>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</si>
  <si>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</si>
  <si>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</si>
  <si>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</si>
  <si>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</si>
  <si>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</si>
  <si>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</si>
  <si>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</si>
  <si>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</si>
  <si>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</si>
  <si>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</si>
  <si>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</si>
  <si>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</si>
  <si>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</si>
  <si>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</si>
  <si>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</si>
  <si>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</si>
  <si>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</si>
  <si>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</si>
  <si>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</si>
  <si>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</si>
  <si>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</si>
  <si>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</si>
  <si>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</si>
  <si>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</si>
  <si>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</si>
  <si>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</si>
  <si>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</si>
  <si>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</si>
  <si>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</si>
  <si>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</si>
  <si>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</si>
  <si>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</si>
  <si>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</si>
  <si>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</si>
  <si>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</si>
  <si>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</si>
  <si>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</si>
  <si>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</si>
  <si>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</si>
  <si>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</si>
  <si>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</si>
  <si>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</si>
  <si>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</si>
  <si>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</si>
  <si>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</si>
  <si>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</si>
  <si>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</si>
  <si>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</si>
  <si>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</si>
  <si>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</si>
  <si>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</si>
  <si>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</si>
  <si>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</si>
  <si>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</si>
  <si>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</si>
  <si>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</si>
  <si>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</si>
  <si>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</si>
  <si>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</si>
  <si>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</si>
  <si>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</si>
  <si>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</si>
  <si>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</si>
  <si>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</si>
  <si>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</si>
  <si>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</si>
  <si>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</si>
  <si>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</si>
  <si>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</si>
  <si>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</si>
  <si>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</si>
  <si>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</si>
  <si>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</si>
  <si>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</si>
  <si>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</si>
  <si>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</si>
  <si>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</si>
  <si>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</si>
  <si>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</si>
  <si>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</si>
  <si>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</si>
  <si>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</si>
  <si>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</si>
  <si>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</si>
  <si>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</si>
  <si>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</si>
  <si>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</si>
  <si>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</si>
  <si>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</si>
  <si>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</si>
  <si>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</si>
  <si>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</si>
  <si>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</si>
  <si>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</si>
  <si>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</si>
  <si>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</si>
  <si>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</si>
  <si>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</si>
  <si>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</si>
  <si>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</si>
  <si>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</si>
  <si>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</si>
  <si>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</si>
  <si>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</si>
  <si>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</si>
  <si>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</si>
  <si>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</si>
  <si>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</si>
  <si>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</si>
  <si>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</si>
  <si>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</si>
  <si>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</si>
  <si>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</si>
  <si>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</si>
  <si>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</si>
  <si>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</si>
  <si>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</si>
  <si>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</si>
  <si>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</si>
  <si>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</si>
  <si>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</si>
  <si>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</si>
  <si>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</si>
  <si>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</si>
  <si>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</si>
  <si>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</si>
  <si>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</si>
  <si>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</si>
  <si>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</si>
  <si>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</si>
  <si>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</si>
  <si>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</si>
  <si>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</si>
  <si>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</si>
  <si>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</si>
  <si>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</si>
  <si>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</si>
  <si>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</si>
  <si>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</si>
  <si>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</si>
  <si>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</si>
  <si>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</si>
  <si>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</si>
  <si>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</si>
  <si>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</si>
  <si>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</si>
  <si>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</si>
  <si>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</si>
  <si>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</si>
  <si>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</si>
  <si>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</si>
  <si>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</si>
  <si>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</si>
  <si>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</si>
  <si>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</si>
  <si>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</si>
  <si>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</si>
  <si>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</si>
  <si>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</si>
  <si>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</si>
  <si>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</si>
  <si>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</si>
  <si>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</si>
  <si>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</si>
  <si>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</si>
  <si>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</si>
  <si>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</si>
  <si>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</si>
  <si>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</si>
  <si>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</si>
  <si>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</si>
  <si>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</si>
  <si>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</si>
  <si>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</si>
  <si>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</si>
  <si>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</si>
  <si>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</si>
  <si>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</si>
  <si>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</si>
  <si>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</si>
  <si>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</si>
  <si>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</si>
  <si>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</si>
  <si>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</si>
  <si>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</si>
  <si>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</si>
  <si>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</si>
  <si>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</si>
  <si>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</si>
  <si>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</si>
  <si>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</si>
  <si>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</si>
  <si>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</si>
  <si>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</si>
  <si>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</si>
  <si>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</si>
  <si>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</si>
  <si>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</si>
  <si>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</si>
  <si>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</si>
  <si>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</si>
  <si>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</si>
  <si>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</si>
  <si>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</si>
  <si>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</si>
  <si>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</si>
  <si>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</si>
  <si>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</si>
  <si>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</si>
  <si>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</si>
  <si>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</si>
  <si>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</si>
  <si>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</si>
  <si>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</si>
  <si>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</si>
  <si>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</si>
  <si>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</si>
  <si>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</si>
  <si>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</si>
  <si>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</si>
  <si>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</si>
  <si>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</si>
  <si>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</si>
  <si>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</si>
  <si>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</si>
  <si>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</si>
  <si>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</si>
  <si>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</si>
  <si>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</si>
  <si>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</si>
  <si>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</si>
  <si>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</si>
  <si>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</si>
  <si>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</si>
  <si>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</si>
  <si>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</si>
  <si>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</si>
  <si>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</si>
  <si>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</si>
  <si>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</si>
  <si>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</si>
  <si>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</si>
  <si>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</si>
  <si>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</si>
  <si>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</si>
  <si>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</si>
  <si>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</si>
  <si>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</si>
  <si>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</si>
  <si>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</si>
  <si>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</si>
  <si>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</si>
  <si>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</si>
  <si>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</si>
  <si>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</si>
  <si>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</si>
  <si>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</si>
  <si>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</si>
  <si>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</si>
  <si>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</si>
  <si>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</si>
  <si>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</si>
  <si>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</si>
  <si>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</si>
  <si>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</si>
  <si>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</si>
  <si>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</si>
  <si>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</si>
  <si>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</si>
  <si>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</si>
  <si>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</si>
  <si>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</si>
  <si>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</si>
  <si>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</si>
  <si>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</si>
  <si>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</si>
  <si>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</si>
  <si>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</si>
  <si>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</si>
  <si>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</si>
  <si>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</si>
  <si>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</si>
  <si>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</si>
  <si>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</si>
  <si>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</si>
  <si>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</si>
  <si>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</si>
  <si>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</si>
  <si>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</si>
  <si>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</si>
  <si>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</si>
  <si>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</si>
  <si>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</si>
  <si>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</si>
  <si>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</si>
  <si>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</si>
  <si>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</si>
  <si>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</si>
  <si>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</si>
  <si>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</si>
  <si>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</si>
  <si>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</si>
  <si>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</si>
  <si>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</si>
  <si>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</si>
  <si>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</si>
  <si>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</si>
  <si>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</si>
  <si>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</si>
  <si>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</si>
  <si>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</si>
  <si>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</si>
  <si>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</si>
  <si>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</si>
  <si>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</si>
  <si>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</si>
  <si>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</si>
  <si>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</si>
  <si>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</si>
  <si>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</si>
  <si>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</si>
  <si>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</si>
  <si>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</si>
  <si>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</si>
  <si>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</si>
  <si>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</si>
  <si>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</si>
  <si>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</si>
  <si>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</si>
  <si>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</si>
  <si>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</si>
  <si>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</si>
  <si>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</si>
  <si>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</si>
  <si>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</si>
  <si>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</si>
  <si>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</si>
  <si>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</si>
  <si>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</si>
  <si>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</si>
  <si>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</si>
  <si>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</si>
  <si>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</si>
  <si>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</si>
  <si>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</si>
  <si>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</si>
  <si>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</si>
  <si>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</si>
  <si>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</si>
  <si>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</si>
  <si>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</si>
  <si>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</si>
  <si>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</si>
  <si>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</si>
  <si>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</si>
  <si>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</si>
  <si>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</si>
  <si>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</si>
  <si>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</si>
  <si>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</si>
  <si>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</si>
  <si>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</si>
  <si>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</si>
  <si>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</si>
  <si>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</si>
  <si>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</si>
  <si>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</si>
  <si>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</si>
  <si>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</si>
  <si>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</si>
  <si>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</si>
  <si>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</si>
  <si>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</si>
  <si>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</si>
  <si>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</si>
  <si>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</si>
  <si>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</si>
  <si>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</si>
  <si>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</si>
  <si>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</si>
  <si>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</si>
  <si>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</si>
  <si>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</si>
  <si>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</si>
  <si>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</si>
  <si>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</si>
  <si>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</si>
  <si>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</si>
  <si>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</si>
  <si>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</si>
  <si>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</si>
  <si>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</si>
  <si>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</si>
  <si>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</si>
  <si>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</si>
  <si>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</si>
  <si>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</si>
  <si>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</si>
  <si>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</si>
  <si>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</si>
  <si>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</si>
  <si>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</si>
  <si>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</si>
  <si>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</si>
  <si>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</si>
  <si>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</si>
  <si>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</si>
  <si>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</si>
  <si>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</si>
  <si>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</si>
  <si>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</si>
  <si>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</si>
  <si>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</si>
  <si>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</si>
  <si>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</si>
  <si>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</si>
  <si>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</si>
  <si>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</si>
  <si>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</si>
  <si>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</si>
  <si>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</si>
  <si>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</si>
  <si>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</si>
  <si>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</si>
  <si>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</si>
  <si>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</si>
  <si>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</si>
  <si>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</si>
  <si>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</si>
  <si>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</si>
  <si>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</si>
  <si>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</si>
  <si>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</si>
  <si>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</si>
  <si>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</si>
  <si>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</si>
  <si>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</si>
  <si>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</si>
  <si>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</si>
  <si>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</si>
  <si>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</si>
  <si>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</si>
  <si>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</si>
  <si>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</si>
  <si>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</si>
  <si>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</si>
  <si>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</si>
  <si>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</si>
  <si>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</si>
  <si>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</si>
  <si>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</si>
  <si>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</si>
  <si>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</si>
  <si>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</si>
  <si>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</si>
  <si>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</si>
  <si>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</si>
  <si>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</si>
  <si>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</si>
  <si>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</si>
  <si>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</si>
  <si>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</si>
  <si>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</si>
  <si>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</si>
  <si>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</si>
  <si>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</si>
  <si>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</si>
  <si>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</si>
  <si>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</si>
  <si>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</si>
  <si>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</si>
  <si>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</si>
  <si>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</si>
  <si>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</si>
  <si>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</si>
  <si>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</si>
  <si>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</si>
  <si>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</si>
  <si>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</si>
  <si>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</si>
  <si>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</si>
  <si>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</si>
  <si>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</si>
  <si>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</si>
  <si>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</si>
  <si>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</si>
  <si>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</si>
  <si>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</si>
  <si>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</si>
  <si>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</si>
  <si>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</si>
  <si>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</si>
  <si>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</si>
  <si>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</si>
  <si>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</si>
  <si>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</si>
  <si>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</si>
  <si>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</si>
  <si>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</si>
  <si>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</si>
  <si>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</si>
  <si>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</si>
  <si>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</si>
  <si>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</si>
  <si>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</si>
  <si>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</si>
  <si>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</si>
  <si>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</si>
  <si>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</si>
  <si>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</si>
  <si>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</si>
  <si>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</si>
  <si>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</si>
  <si>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</si>
  <si>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</si>
  <si>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</si>
  <si>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</si>
  <si>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</si>
  <si>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</si>
  <si>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</si>
  <si>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</si>
  <si>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</si>
  <si>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</si>
  <si>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</si>
  <si>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</si>
  <si>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</si>
  <si>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</si>
  <si>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</si>
  <si>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</si>
  <si>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</si>
  <si>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</si>
  <si>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</si>
  <si>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</si>
  <si>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</si>
  <si>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</si>
  <si>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</si>
  <si>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</si>
  <si>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</si>
  <si>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</si>
  <si>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</si>
  <si>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</si>
  <si>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</si>
  <si>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</si>
  <si>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</si>
  <si>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</si>
  <si>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</si>
  <si>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</si>
  <si>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</si>
  <si>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</si>
  <si>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</si>
  <si>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</si>
  <si>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</si>
  <si>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</si>
  <si>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</si>
  <si>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</si>
  <si>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</si>
  <si>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</si>
  <si>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</si>
  <si>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</si>
  <si>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</si>
  <si>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</si>
  <si>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</si>
  <si>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</si>
  <si>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</si>
  <si>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</si>
  <si>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</si>
  <si>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</si>
  <si>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</si>
  <si>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</si>
  <si>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</si>
  <si>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</si>
  <si>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</si>
  <si>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</si>
  <si>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</si>
  <si>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</si>
  <si>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</si>
  <si>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</si>
  <si>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</si>
  <si>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</si>
  <si>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</si>
  <si>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</si>
  <si>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</si>
  <si>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</si>
  <si>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</si>
  <si>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</si>
  <si>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</si>
  <si>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</si>
  <si>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</si>
  <si>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</si>
  <si>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</si>
  <si>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</si>
  <si>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</si>
  <si>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</si>
  <si>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</si>
  <si>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</si>
  <si>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</si>
  <si>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</si>
  <si>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</si>
  <si>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</si>
  <si>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</si>
  <si>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</si>
  <si>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</si>
  <si>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</si>
  <si>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</si>
  <si>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</si>
  <si>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</si>
  <si>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</si>
  <si>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</si>
  <si>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</si>
  <si>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</si>
  <si>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</si>
  <si>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</si>
  <si>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</si>
  <si>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</si>
  <si>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</si>
  <si>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</si>
  <si>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</si>
  <si>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</si>
  <si>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</si>
  <si>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</si>
  <si>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</si>
  <si>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</si>
  <si>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</si>
  <si>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</si>
  <si>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</si>
  <si>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</si>
  <si>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</si>
  <si>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</si>
  <si>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</si>
  <si>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</si>
  <si>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</si>
  <si>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</si>
  <si>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</si>
  <si>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</si>
  <si>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</si>
  <si>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</si>
  <si>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</si>
  <si>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</si>
  <si>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</si>
  <si>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</si>
  <si>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</si>
  <si>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</si>
  <si>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</si>
  <si>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</si>
  <si>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</si>
  <si>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</si>
  <si>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</si>
  <si>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</si>
  <si>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</si>
  <si>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</si>
  <si>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</si>
  <si>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</si>
  <si>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</si>
  <si>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</si>
  <si>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</si>
  <si>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</si>
  <si>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</si>
  <si>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</si>
  <si>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</si>
  <si>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</si>
  <si>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</si>
  <si>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</si>
  <si>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</si>
  <si>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</si>
  <si>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</si>
  <si>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</si>
  <si>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</si>
  <si>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</si>
  <si>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</si>
  <si>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</si>
  <si>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</si>
  <si>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</si>
  <si>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</si>
  <si>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</si>
  <si>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</si>
  <si>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</si>
  <si>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</si>
  <si>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</si>
  <si>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</si>
  <si>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</si>
  <si>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</si>
  <si>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</si>
  <si>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</si>
  <si>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</si>
  <si>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</si>
  <si>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</si>
  <si>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</si>
  <si>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</si>
  <si>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</si>
  <si>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</si>
  <si>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</si>
  <si>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</si>
  <si>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</si>
  <si>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</si>
  <si>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</si>
  <si>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</si>
  <si>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</si>
  <si>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</si>
  <si>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</si>
  <si>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</si>
  <si>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</si>
  <si>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</si>
  <si>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</si>
  <si>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</si>
  <si>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</si>
  <si>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</si>
  <si>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</si>
  <si>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</si>
  <si>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</si>
  <si>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</si>
  <si>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</si>
  <si>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</si>
  <si>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</si>
  <si>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</si>
  <si>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</si>
  <si>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</si>
  <si>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</si>
  <si>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</si>
  <si>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</si>
  <si>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</si>
  <si>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</si>
  <si>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</si>
  <si>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</si>
  <si>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</si>
  <si>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</si>
  <si>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</si>
  <si>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</si>
  <si>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</si>
  <si>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</si>
  <si>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</si>
  <si>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</si>
  <si>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</si>
  <si>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</si>
  <si>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</si>
  <si>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</si>
  <si>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</si>
  <si>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</si>
  <si>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</si>
  <si>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</si>
  <si>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</si>
  <si>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</si>
  <si>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</si>
  <si>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</si>
  <si>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</si>
  <si>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</si>
  <si>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</si>
  <si>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</si>
  <si>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</si>
  <si>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</si>
  <si>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</si>
  <si>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</si>
  <si>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</si>
  <si>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</si>
  <si>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</si>
  <si>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</si>
  <si>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</si>
  <si>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</si>
  <si>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</si>
  <si>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</si>
  <si>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</si>
  <si>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</si>
  <si>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</si>
  <si>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</si>
  <si>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</si>
  <si>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</si>
  <si>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</si>
  <si>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</si>
  <si>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</si>
  <si>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</si>
  <si>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</si>
  <si>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</si>
  <si>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</si>
  <si>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</si>
  <si>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</si>
  <si>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</si>
  <si>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</si>
  <si>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</si>
  <si>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</si>
  <si>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</si>
  <si>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</si>
  <si>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</si>
  <si>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</si>
  <si>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</si>
  <si>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</si>
  <si>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</si>
  <si>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</si>
  <si>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</si>
  <si>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</si>
  <si>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</si>
  <si>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</si>
  <si>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</si>
  <si>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</si>
  <si>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</si>
  <si>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</si>
  <si>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</si>
  <si>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</si>
  <si>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</si>
  <si>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</si>
  <si>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</si>
  <si>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</si>
  <si>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</si>
  <si>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</si>
  <si>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</si>
  <si>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</si>
  <si>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</si>
  <si>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</si>
  <si>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</si>
  <si>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</si>
  <si>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</si>
  <si>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</si>
  <si>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</si>
  <si>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</si>
  <si>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</si>
  <si>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</si>
  <si>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</si>
  <si>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</si>
  <si>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</si>
  <si>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</si>
  <si>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</si>
  <si>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</si>
  <si>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</si>
  <si>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</si>
  <si>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</si>
  <si>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</si>
  <si>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</si>
  <si>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</si>
  <si>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</si>
  <si>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</si>
  <si>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</si>
  <si>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</si>
  <si>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</si>
  <si>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</si>
  <si>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</si>
  <si>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</si>
  <si>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</si>
  <si>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</si>
  <si>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</si>
  <si>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</si>
  <si>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</si>
  <si>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</si>
  <si>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</si>
  <si>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</si>
  <si>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</si>
  <si>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</si>
  <si>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</si>
  <si>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</si>
  <si>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</si>
  <si>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</si>
  <si>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</si>
  <si>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</si>
  <si>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</si>
  <si>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</si>
  <si>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</si>
  <si>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</si>
  <si>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</si>
  <si>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</si>
  <si>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</si>
  <si>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</si>
  <si>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</si>
  <si>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</si>
  <si>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</si>
  <si>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</si>
  <si>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</si>
  <si>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</si>
  <si>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</si>
  <si>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</si>
  <si>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</si>
  <si>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</si>
  <si>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</si>
  <si>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</si>
  <si>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</si>
  <si>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</si>
  <si>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</si>
  <si>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</si>
  <si>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</si>
  <si>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</si>
  <si>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</si>
  <si>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</si>
  <si>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</si>
  <si>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</si>
  <si>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</si>
  <si>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</si>
  <si>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</si>
  <si>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</si>
  <si>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</si>
  <si>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</si>
  <si>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</si>
  <si>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</si>
  <si>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</si>
  <si>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</si>
  <si>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</si>
  <si>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</si>
  <si>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</si>
  <si>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</si>
  <si>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</si>
  <si>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</si>
  <si>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</si>
  <si>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</si>
  <si>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</si>
  <si>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</si>
  <si>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</si>
  <si>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</si>
  <si>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</si>
  <si>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</si>
  <si>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</si>
  <si>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</si>
  <si>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</si>
  <si>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</si>
  <si>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</si>
  <si>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</si>
  <si>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</si>
  <si>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</si>
  <si>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</si>
  <si>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</si>
  <si>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</si>
  <si>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</si>
  <si>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</si>
  <si>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</si>
  <si>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</si>
  <si>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</si>
  <si>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</si>
  <si>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</si>
  <si>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</si>
  <si>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</si>
  <si>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</si>
  <si>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</si>
  <si>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</si>
  <si>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</si>
  <si>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</si>
  <si>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</si>
  <si>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</si>
  <si>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</si>
  <si>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</si>
  <si>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</si>
  <si>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</si>
  <si>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</si>
  <si>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</si>
  <si>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</si>
  <si>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</si>
  <si>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</si>
  <si>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</si>
  <si>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</si>
  <si>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</si>
  <si>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</si>
  <si>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</si>
  <si>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</si>
  <si>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</si>
  <si>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</si>
  <si>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</si>
  <si>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</si>
  <si>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</si>
  <si>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</si>
  <si>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</si>
  <si>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</si>
  <si>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</si>
  <si>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</si>
  <si>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</si>
  <si>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</si>
  <si>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</si>
  <si>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</si>
  <si>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</si>
  <si>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</si>
  <si>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</si>
  <si>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</si>
  <si>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</si>
  <si>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</si>
  <si>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</si>
  <si>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</si>
  <si>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</si>
  <si>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</si>
  <si>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</si>
  <si>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</si>
  <si>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</si>
  <si>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</si>
  <si>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</si>
  <si>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</si>
  <si>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</si>
  <si>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</si>
  <si>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</si>
  <si>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</si>
  <si>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</si>
  <si>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</si>
  <si>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</si>
  <si>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</si>
  <si>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</si>
  <si>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</si>
  <si>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</si>
  <si>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</si>
  <si>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</si>
  <si>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</si>
  <si>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</si>
  <si>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</si>
  <si>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</si>
  <si>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</si>
  <si>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</si>
  <si>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</si>
  <si>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</si>
  <si>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</si>
  <si>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</si>
  <si>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</si>
  <si>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</si>
  <si>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</si>
  <si>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</si>
  <si>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</si>
  <si>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</si>
  <si>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</si>
  <si>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</si>
  <si>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</si>
  <si>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</si>
  <si>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</si>
  <si>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</si>
  <si>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</si>
  <si>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</si>
  <si>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</si>
  <si>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</si>
  <si>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</si>
  <si>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</si>
  <si>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</si>
  <si>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</si>
  <si>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</si>
  <si>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</si>
  <si>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</si>
  <si>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</si>
  <si>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</si>
  <si>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</si>
  <si>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</si>
  <si>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</si>
  <si>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</si>
  <si>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</si>
  <si>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</si>
  <si>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</si>
  <si>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</si>
  <si>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</si>
  <si>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</si>
  <si>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</si>
  <si>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</si>
  <si>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</si>
  <si>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</si>
  <si>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</si>
  <si>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</si>
  <si>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</si>
  <si>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</si>
  <si>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</si>
  <si>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</si>
  <si>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</si>
  <si>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</si>
  <si>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</si>
  <si>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</si>
  <si>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</si>
  <si>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</si>
  <si>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</si>
  <si>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</si>
  <si>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</si>
  <si>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</si>
  <si>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</si>
  <si>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</si>
  <si>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</si>
  <si>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</si>
  <si>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</si>
  <si>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</si>
  <si>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</si>
  <si>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</si>
  <si>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</si>
  <si>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</si>
  <si>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</si>
  <si>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</si>
  <si>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</si>
  <si>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</si>
  <si>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</si>
  <si>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</si>
  <si>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</si>
  <si>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</si>
  <si>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</si>
  <si>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</si>
  <si>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</si>
  <si>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</si>
  <si>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</si>
  <si>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</si>
  <si>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</si>
  <si>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</si>
  <si>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</si>
  <si>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</si>
  <si>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</si>
  <si>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</si>
  <si>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</si>
  <si>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</si>
  <si>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</si>
  <si>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</si>
  <si>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</si>
  <si>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</si>
  <si>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</si>
  <si>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</si>
  <si>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</si>
  <si>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</si>
  <si>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</si>
  <si>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</si>
  <si>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</si>
  <si>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</si>
  <si>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</si>
  <si>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</si>
  <si>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</si>
  <si>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</si>
  <si>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</si>
  <si>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</si>
  <si>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</si>
  <si>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</si>
  <si>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</si>
  <si>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</si>
  <si>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</si>
  <si>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</si>
  <si>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</si>
  <si>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</si>
  <si>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</si>
  <si>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</si>
  <si>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</si>
  <si>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</si>
  <si>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</si>
  <si>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</si>
  <si>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</si>
  <si>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</si>
  <si>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</si>
  <si>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</si>
  <si>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</si>
  <si>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</si>
  <si>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</si>
  <si>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</si>
  <si>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</si>
  <si>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</si>
  <si>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</si>
  <si>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</si>
  <si>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</si>
  <si>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</si>
  <si>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</si>
  <si>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</si>
  <si>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</si>
  <si>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</si>
  <si>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</si>
  <si>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</si>
  <si>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</si>
  <si>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</si>
  <si>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</si>
  <si>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</si>
  <si>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</si>
  <si>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</si>
  <si>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</si>
  <si>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</si>
  <si>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</si>
  <si>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</si>
  <si>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</si>
  <si>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</si>
  <si>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</si>
  <si>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</si>
  <si>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</si>
  <si>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</si>
  <si>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</si>
  <si>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</si>
  <si>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</si>
  <si>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</si>
  <si>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</si>
  <si>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</si>
  <si>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</si>
  <si>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</si>
  <si>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</si>
  <si>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</si>
  <si>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</si>
  <si>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</si>
  <si>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</si>
  <si>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</si>
  <si>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</si>
  <si>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</si>
  <si>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</si>
  <si>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</si>
  <si>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</si>
  <si>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</si>
  <si>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</si>
  <si>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</si>
  <si>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</si>
  <si>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</si>
  <si>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</si>
  <si>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</si>
  <si>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</si>
  <si>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</si>
  <si>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</si>
  <si>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</si>
  <si>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</si>
  <si>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</si>
  <si>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</si>
  <si>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</si>
  <si>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</si>
  <si>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</si>
  <si>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</si>
  <si>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</si>
  <si>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</si>
  <si>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</si>
  <si>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</si>
  <si>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</si>
  <si>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</si>
  <si>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</si>
  <si>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</si>
  <si>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</si>
  <si>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</si>
  <si>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</si>
  <si>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</si>
  <si>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</si>
  <si>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</si>
  <si>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</si>
  <si>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</si>
  <si>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</si>
  <si>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</si>
  <si>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</si>
  <si>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</si>
  <si>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</si>
  <si>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</si>
  <si>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</si>
  <si>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</si>
  <si>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</si>
  <si>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</si>
  <si>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</si>
  <si>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</si>
  <si>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</si>
  <si>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</si>
  <si>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</si>
  <si>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</si>
  <si>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</si>
  <si>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</si>
  <si>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</si>
  <si>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</si>
  <si>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</si>
  <si>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</si>
  <si>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</si>
  <si>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</si>
  <si>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</si>
  <si>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</si>
  <si>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</si>
  <si>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</si>
  <si>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</si>
  <si>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</si>
  <si>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</si>
  <si>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</si>
  <si>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</si>
  <si>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</si>
  <si>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</si>
  <si>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</si>
  <si>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</si>
  <si>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</si>
  <si>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</si>
  <si>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</si>
  <si>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</si>
  <si>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</si>
  <si>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</si>
  <si>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</si>
  <si>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</si>
  <si>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</si>
  <si>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</si>
  <si>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</si>
  <si>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</si>
  <si>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</si>
  <si>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</si>
  <si>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</si>
  <si>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</si>
  <si>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</si>
  <si>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</si>
  <si>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</si>
  <si>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</si>
  <si>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</si>
  <si>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</si>
  <si>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</si>
  <si>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</si>
  <si>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</si>
  <si>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</si>
  <si>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</si>
  <si>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</si>
  <si>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</si>
  <si>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</si>
  <si>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</si>
  <si>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</si>
  <si>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</si>
  <si>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</si>
  <si>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</si>
  <si>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</si>
  <si>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</si>
  <si>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</si>
  <si>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</si>
  <si>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</si>
  <si>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</si>
  <si>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</si>
  <si>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</si>
  <si>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</si>
  <si>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</si>
  <si>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</si>
  <si>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</si>
  <si>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</si>
  <si>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</si>
  <si>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</si>
  <si>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</si>
  <si>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</si>
  <si>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</si>
  <si>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</si>
  <si>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</si>
  <si>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</si>
  <si>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</si>
  <si>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</si>
  <si>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</si>
  <si>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</si>
  <si>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</si>
  <si>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</si>
  <si>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</si>
  <si>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</si>
  <si>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</si>
  <si>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</si>
  <si>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</si>
  <si>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</si>
  <si>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</si>
  <si>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</si>
  <si>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</si>
  <si>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</si>
  <si>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</si>
  <si>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</si>
  <si>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</si>
  <si>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</si>
  <si>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</si>
  <si>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</si>
  <si>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</si>
  <si>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</si>
  <si>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</si>
  <si>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</si>
  <si>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</si>
  <si>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</si>
  <si>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</si>
  <si>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</si>
  <si>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</si>
  <si>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</si>
  <si>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</si>
  <si>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</si>
  <si>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</si>
  <si>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</si>
  <si>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</si>
  <si>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</si>
  <si>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</si>
  <si>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</si>
  <si>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</si>
  <si>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</si>
  <si>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</si>
  <si>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</si>
  <si>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</si>
  <si>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</si>
  <si>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</si>
  <si>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</si>
  <si>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</si>
  <si>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</si>
  <si>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</si>
  <si>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</si>
  <si>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</si>
  <si>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</si>
  <si>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</si>
  <si>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</si>
  <si>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</si>
  <si>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</si>
  <si>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</si>
  <si>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</si>
  <si>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</si>
  <si>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</si>
  <si>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</si>
  <si>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</si>
  <si>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</si>
  <si>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</si>
  <si>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</si>
  <si>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</si>
  <si>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</si>
  <si>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</si>
  <si>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</si>
  <si>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</si>
  <si>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</si>
  <si>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</si>
  <si>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</si>
  <si>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</si>
  <si>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</si>
  <si>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</si>
  <si>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</si>
  <si>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</si>
  <si>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</si>
  <si>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</si>
  <si>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</si>
  <si>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</si>
  <si>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</si>
  <si>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</si>
  <si>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</si>
  <si>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</si>
  <si>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</si>
  <si>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</si>
  <si>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</si>
  <si>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</si>
  <si>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</si>
  <si>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</si>
  <si>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</si>
  <si>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</si>
  <si>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</si>
  <si>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</si>
  <si>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</si>
  <si>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</si>
  <si>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</si>
  <si>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</si>
  <si>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</si>
  <si>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</si>
  <si>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</si>
  <si>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</si>
  <si>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</si>
  <si>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</si>
  <si>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</si>
  <si>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</si>
  <si>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</si>
  <si>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</si>
  <si>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</si>
  <si>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</si>
  <si>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</si>
  <si>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</si>
  <si>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</si>
  <si>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</si>
  <si>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</si>
  <si>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</si>
  <si>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</si>
  <si>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</si>
  <si>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</si>
  <si>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</si>
  <si>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</si>
  <si>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</si>
  <si>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</si>
  <si>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</si>
  <si>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</si>
  <si>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</si>
  <si>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</si>
  <si>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</si>
  <si>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</si>
  <si>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</si>
  <si>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</si>
  <si>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</si>
  <si>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</si>
  <si>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</si>
  <si>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</si>
  <si>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</si>
  <si>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</si>
  <si>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</si>
  <si>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</si>
  <si>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</si>
  <si>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</si>
  <si>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</si>
  <si>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</si>
  <si>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</si>
  <si>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</si>
  <si>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</si>
  <si>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</si>
  <si>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</si>
  <si>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</si>
  <si>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</si>
  <si>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</si>
  <si>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</si>
  <si>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</si>
  <si>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</si>
  <si>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</si>
  <si>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</si>
  <si>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</si>
  <si>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</si>
  <si>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</si>
  <si>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</si>
  <si>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</si>
  <si>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</si>
  <si>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</si>
  <si>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</si>
  <si>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</si>
  <si>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</si>
  <si>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</si>
  <si>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</si>
  <si>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</si>
  <si>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</si>
  <si>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</si>
  <si>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</si>
  <si>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</si>
  <si>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</si>
  <si>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</si>
  <si>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</si>
  <si>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</si>
  <si>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</si>
  <si>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</si>
  <si>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</si>
  <si>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</si>
  <si>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</si>
  <si>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</si>
  <si>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</si>
  <si>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</si>
  <si>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</si>
  <si>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</si>
  <si>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</si>
  <si>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</si>
  <si>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</si>
  <si>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</si>
  <si>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</si>
  <si>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</si>
  <si>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</si>
  <si>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</si>
  <si>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</si>
  <si>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</si>
  <si>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</si>
  <si>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</si>
  <si>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</si>
  <si>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</si>
  <si>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</si>
  <si>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</si>
  <si>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</si>
  <si>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</si>
  <si>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</si>
  <si>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</si>
  <si>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</si>
  <si>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</si>
  <si>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</si>
  <si>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</si>
  <si>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</si>
  <si>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</si>
  <si>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</si>
  <si>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</si>
  <si>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</si>
  <si>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</si>
  <si>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</si>
  <si>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</si>
  <si>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</si>
  <si>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</si>
  <si>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</si>
  <si>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</si>
  <si>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</si>
  <si>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</si>
  <si>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</si>
  <si>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</si>
  <si>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</si>
  <si>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</si>
  <si>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</si>
  <si>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</si>
  <si>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</si>
  <si>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</si>
  <si>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</si>
  <si>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</si>
  <si>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</si>
  <si>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</si>
  <si>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</si>
  <si>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</si>
  <si>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</si>
  <si>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</si>
  <si>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</si>
  <si>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</si>
  <si>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</si>
  <si>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</si>
  <si>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</si>
  <si>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</si>
  <si>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</si>
  <si>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</si>
  <si>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</si>
  <si>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</si>
  <si>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</si>
  <si>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</si>
  <si>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</si>
  <si>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</si>
  <si>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</si>
  <si>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</si>
  <si>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</si>
  <si>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</si>
  <si>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</si>
  <si>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</si>
  <si>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</si>
  <si>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</si>
  <si>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</si>
  <si>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</si>
  <si>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</si>
  <si>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</si>
  <si>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</si>
  <si>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</si>
  <si>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</si>
  <si>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</si>
  <si>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</si>
  <si>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</si>
  <si>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</si>
  <si>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</si>
  <si>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</si>
  <si>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</si>
  <si>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</si>
  <si>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</si>
  <si>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</si>
  <si>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</si>
  <si>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</si>
  <si>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</si>
  <si>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</si>
  <si>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</si>
  <si>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</si>
  <si>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</si>
  <si>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</si>
  <si>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</si>
  <si>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</si>
  <si>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</si>
  <si>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</si>
  <si>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</si>
  <si>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</si>
  <si>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</si>
  <si>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</si>
  <si>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</si>
  <si>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</si>
  <si>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</si>
  <si>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</si>
  <si>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</si>
  <si>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</si>
  <si>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</si>
  <si>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</si>
  <si>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</si>
  <si>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</si>
  <si>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</si>
  <si>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</si>
  <si>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</si>
  <si>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</si>
  <si>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</si>
  <si>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</si>
  <si>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</si>
  <si>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</si>
  <si>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</si>
  <si>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</si>
  <si>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</si>
  <si>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</si>
  <si>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</si>
  <si>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</si>
  <si>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</si>
  <si>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</si>
  <si>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</si>
  <si>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</si>
  <si>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</si>
  <si>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</si>
  <si>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</si>
  <si>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</si>
  <si>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</si>
  <si>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</si>
  <si>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</si>
  <si>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</si>
  <si>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</si>
  <si>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</si>
  <si>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</si>
  <si>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</si>
  <si>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</si>
  <si>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</si>
  <si>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</si>
  <si>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</si>
  <si>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</si>
  <si>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</si>
  <si>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</si>
  <si>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</si>
  <si>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</si>
  <si>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</si>
  <si>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</si>
  <si>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</si>
  <si>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</si>
  <si>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</si>
  <si>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</si>
  <si>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</si>
  <si>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</si>
  <si>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</si>
  <si>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</si>
  <si>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</si>
  <si>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</si>
  <si>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</si>
  <si>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</si>
  <si>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</si>
  <si>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</si>
  <si>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</si>
  <si>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</si>
  <si>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</si>
  <si>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</si>
  <si>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</si>
  <si>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</si>
  <si>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</si>
  <si>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</si>
  <si>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</si>
  <si>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</si>
  <si>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</si>
  <si>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</si>
  <si>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</si>
  <si>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</si>
  <si>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</si>
  <si>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</si>
  <si>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</si>
  <si>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</si>
  <si>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</si>
  <si>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</si>
  <si>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</si>
  <si>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</si>
  <si>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</si>
  <si>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</si>
  <si>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</si>
  <si>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</si>
  <si>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</si>
  <si>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</si>
  <si>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</si>
  <si>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</si>
  <si>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</si>
  <si>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</si>
  <si>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</si>
  <si>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</si>
  <si>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</si>
  <si>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</si>
  <si>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</si>
  <si>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</si>
  <si>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</si>
  <si>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</si>
  <si>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</si>
  <si>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</si>
  <si>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</si>
  <si>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</si>
  <si>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</si>
  <si>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</si>
  <si>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</si>
  <si>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</si>
  <si>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</si>
  <si>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</si>
  <si>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</si>
  <si>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</si>
  <si>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</si>
  <si>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</si>
  <si>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</si>
  <si>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</si>
  <si>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</si>
  <si>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</si>
  <si>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</si>
  <si>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</si>
  <si>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</si>
  <si>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</si>
  <si>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</si>
  <si>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</si>
  <si>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</si>
  <si>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</si>
  <si>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</si>
  <si>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</si>
  <si>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</si>
  <si>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</si>
  <si>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</si>
  <si>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</si>
  <si>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</si>
  <si>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</si>
  <si>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</si>
  <si>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</si>
  <si>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</si>
  <si>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</si>
  <si>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</si>
  <si>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</si>
  <si>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</si>
  <si>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</si>
  <si>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</si>
  <si>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</si>
  <si>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</si>
  <si>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</si>
  <si>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</si>
  <si>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</si>
  <si>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</si>
  <si>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</si>
  <si>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</si>
  <si>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</si>
  <si>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</si>
  <si>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</si>
  <si>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</si>
  <si>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</si>
  <si>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</si>
  <si>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</si>
  <si>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</si>
  <si>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</si>
  <si>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</si>
  <si>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</si>
  <si>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</si>
  <si>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</si>
  <si>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</si>
  <si>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</si>
  <si>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</si>
  <si>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</si>
  <si>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</si>
  <si>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</si>
  <si>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</si>
  <si>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</si>
  <si>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</si>
  <si>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</si>
  <si>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</si>
  <si>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</si>
  <si>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</si>
  <si>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</si>
  <si>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</si>
  <si>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</si>
  <si>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</si>
  <si>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</si>
  <si>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</si>
  <si>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</si>
  <si>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</si>
  <si>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</si>
  <si>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</si>
  <si>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</si>
  <si>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</si>
  <si>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</si>
  <si>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</si>
  <si>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</si>
  <si>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</si>
  <si>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</si>
  <si>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</si>
  <si>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</si>
  <si>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</si>
  <si>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</si>
  <si>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</si>
  <si>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</si>
  <si>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</si>
  <si>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</si>
  <si>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</si>
  <si>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</si>
  <si>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</si>
  <si>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</si>
  <si>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</si>
  <si>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</si>
  <si>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</si>
  <si>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</si>
  <si>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</si>
  <si>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</si>
  <si>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</si>
  <si>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</si>
  <si>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</si>
  <si>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</si>
  <si>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</si>
  <si>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</si>
  <si>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</si>
  <si>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</si>
  <si>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</si>
  <si>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</si>
  <si>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</si>
  <si>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</si>
  <si>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</si>
  <si>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</si>
  <si>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</si>
  <si>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</si>
  <si>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</si>
  <si>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</si>
  <si>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</si>
  <si>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</si>
  <si>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</si>
  <si>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</si>
  <si>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</si>
  <si>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</si>
  <si>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</si>
  <si>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</si>
  <si>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</si>
  <si>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</si>
  <si>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</si>
  <si>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</si>
  <si>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</si>
  <si>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</si>
  <si>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</si>
  <si>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</si>
  <si>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</si>
  <si>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</si>
  <si>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</si>
  <si>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</si>
  <si>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</si>
  <si>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</si>
  <si>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</si>
  <si>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</si>
  <si>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</si>
  <si>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</si>
  <si>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</si>
  <si>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</si>
  <si>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</si>
  <si>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</si>
  <si>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</si>
  <si>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</si>
  <si>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</si>
  <si>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</si>
  <si>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</si>
  <si>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</si>
  <si>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</si>
  <si>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</si>
  <si>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</si>
  <si>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</si>
  <si>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</si>
  <si>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</si>
  <si>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</si>
  <si>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</si>
  <si>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</si>
  <si>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</si>
  <si>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</si>
  <si>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</si>
  <si>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</si>
  <si>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</si>
  <si>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</si>
  <si>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</si>
  <si>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</si>
  <si>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</si>
  <si>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</si>
  <si>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</si>
  <si>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</si>
  <si>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</si>
  <si>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</si>
  <si>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</si>
  <si>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</si>
  <si>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</si>
  <si>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</si>
  <si>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</si>
  <si>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</si>
  <si>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</si>
  <si>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</si>
  <si>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</si>
  <si>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</si>
  <si>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</si>
  <si>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</si>
  <si>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</si>
  <si>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</si>
  <si>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</si>
  <si>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</si>
  <si>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</si>
  <si>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</si>
  <si>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</si>
  <si>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</si>
  <si>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</si>
  <si>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</si>
  <si>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</si>
  <si>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</si>
  <si>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</si>
  <si>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</si>
  <si>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</si>
  <si>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</si>
  <si>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</si>
  <si>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</si>
  <si>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</si>
  <si>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</si>
  <si>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</si>
  <si>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</si>
  <si>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</si>
  <si>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</si>
  <si>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</si>
  <si>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</si>
  <si>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</si>
  <si>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</si>
  <si>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</si>
  <si>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</si>
  <si>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</si>
  <si>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</si>
  <si>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</si>
  <si>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</si>
  <si>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</si>
  <si>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</si>
  <si>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</si>
  <si>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</si>
  <si>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</si>
  <si>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</si>
  <si>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</si>
  <si>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</si>
  <si>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</si>
  <si>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</si>
  <si>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</si>
  <si>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</si>
  <si>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</si>
  <si>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</si>
  <si>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</si>
  <si>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</si>
  <si>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</si>
  <si>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</si>
  <si>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</si>
  <si>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</si>
  <si>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</si>
  <si>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</si>
  <si>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</si>
  <si>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</si>
  <si>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</si>
  <si>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</si>
  <si>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</si>
  <si>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</si>
  <si>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</si>
  <si>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</si>
  <si>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</si>
  <si>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</si>
  <si>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</si>
  <si>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</si>
  <si>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</si>
  <si>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</si>
  <si>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</si>
  <si>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</si>
  <si>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</si>
  <si>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</si>
  <si>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</si>
  <si>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</si>
  <si>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</si>
  <si>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</si>
  <si>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</si>
  <si>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</si>
  <si>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</si>
  <si>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</si>
  <si>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</si>
  <si>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</si>
  <si>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</si>
  <si>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</si>
  <si>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</si>
  <si>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</si>
  <si>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</si>
  <si>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</si>
  <si>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</si>
  <si>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</si>
  <si>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</si>
  <si>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</si>
  <si>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</si>
  <si>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</si>
  <si>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</si>
  <si>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</si>
  <si>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</si>
  <si>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</si>
  <si>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</si>
  <si>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</si>
  <si>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</si>
  <si>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</si>
  <si>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</si>
  <si>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</si>
  <si>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</si>
  <si>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</si>
  <si>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</si>
  <si>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</si>
  <si>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</si>
  <si>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</si>
  <si>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</si>
  <si>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</si>
  <si>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</si>
  <si>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</si>
  <si>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</si>
  <si>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</si>
  <si>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</si>
  <si>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</si>
  <si>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</si>
  <si>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</si>
  <si>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</si>
  <si>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</si>
  <si>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</si>
  <si>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</si>
  <si>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</si>
  <si>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</si>
  <si>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</si>
  <si>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</si>
  <si>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</si>
  <si>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</si>
  <si>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</si>
  <si>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</si>
  <si>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</si>
  <si>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</si>
  <si>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</si>
  <si>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</si>
  <si>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</si>
  <si>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</si>
  <si>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</si>
  <si>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</si>
  <si>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</si>
  <si>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</si>
  <si>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</si>
  <si>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</si>
  <si>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</si>
  <si>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</si>
  <si>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</si>
  <si>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</si>
  <si>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</si>
  <si>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</si>
  <si>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</si>
  <si>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</si>
  <si>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</si>
  <si>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</si>
  <si>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</si>
  <si>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</si>
  <si>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</si>
  <si>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</si>
  <si>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</si>
  <si>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</si>
  <si>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</si>
  <si>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</si>
  <si>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</si>
  <si>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</si>
  <si>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</si>
  <si>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</si>
  <si>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</si>
  <si>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</si>
  <si>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</si>
  <si>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</si>
  <si>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</si>
  <si>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</si>
  <si>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</si>
  <si>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</si>
  <si>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</si>
  <si>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</si>
  <si>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</si>
  <si>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</si>
  <si>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</si>
  <si>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</si>
  <si>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</si>
  <si>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</si>
  <si>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</si>
  <si>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</si>
  <si>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</si>
  <si>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</si>
  <si>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</si>
  <si>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</si>
  <si>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</si>
  <si>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</si>
  <si>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</si>
  <si>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</si>
  <si>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</si>
  <si>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</si>
  <si>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</si>
  <si>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</si>
  <si>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</si>
  <si>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</si>
  <si>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</si>
  <si>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</si>
  <si>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</si>
  <si>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</si>
  <si>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</si>
  <si>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</si>
  <si>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</si>
  <si>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</si>
  <si>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</si>
  <si>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</si>
  <si>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</si>
  <si>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</si>
  <si>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</si>
  <si>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</si>
  <si>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</si>
  <si>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</si>
  <si>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</si>
  <si>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</si>
  <si>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</si>
  <si>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</si>
  <si>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</si>
  <si>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</si>
  <si>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</si>
  <si>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</si>
  <si>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</si>
  <si>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</si>
  <si>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</si>
  <si>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</si>
  <si>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</si>
  <si>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</si>
  <si>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</si>
  <si>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</si>
  <si>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</si>
  <si>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</si>
  <si>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</si>
  <si>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</si>
  <si>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</si>
  <si>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</si>
  <si>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</si>
  <si>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</si>
  <si>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</si>
  <si>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</si>
  <si>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</si>
  <si>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</si>
  <si>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</si>
  <si>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</si>
  <si>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</si>
  <si>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</si>
  <si>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</si>
  <si>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</si>
  <si>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</si>
  <si>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</si>
  <si>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</si>
  <si>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</si>
  <si>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</si>
  <si>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</si>
  <si>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</si>
  <si>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</si>
  <si>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</si>
  <si>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</si>
  <si>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</si>
  <si>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</si>
  <si>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</si>
  <si>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</si>
  <si>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</si>
  <si>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</si>
  <si>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</si>
  <si>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</si>
  <si>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</si>
  <si>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</si>
  <si>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</si>
  <si>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</si>
  <si>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</si>
  <si>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</si>
  <si>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</si>
  <si>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</si>
  <si>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</si>
  <si>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</si>
  <si>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</si>
  <si>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</si>
  <si>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</si>
  <si>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</si>
  <si>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</si>
  <si>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</si>
  <si>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</si>
  <si>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</si>
  <si>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</si>
  <si>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</si>
  <si>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</si>
  <si>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</si>
  <si>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</si>
  <si>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</si>
  <si>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</si>
  <si>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</si>
  <si>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</si>
  <si>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</si>
  <si>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</si>
  <si>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</si>
  <si>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</si>
  <si>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</si>
  <si>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</si>
  <si>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</si>
  <si>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</si>
  <si>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</si>
  <si>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</si>
  <si>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</si>
  <si>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</si>
  <si>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</si>
  <si>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</si>
  <si>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</si>
  <si>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</si>
  <si>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</si>
  <si>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</si>
  <si>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</si>
  <si>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</si>
  <si>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</si>
  <si>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</si>
  <si>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</si>
  <si>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</si>
  <si>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</si>
  <si>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</si>
  <si>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</si>
  <si>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</si>
  <si>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</si>
  <si>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</si>
  <si>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</si>
  <si>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</si>
  <si>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</si>
  <si>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</si>
  <si>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</si>
  <si>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</si>
  <si>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</si>
  <si>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</si>
  <si>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</si>
  <si>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</si>
  <si>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</si>
  <si>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</si>
  <si>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</si>
  <si>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</si>
  <si>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</si>
  <si>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</si>
  <si>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</si>
  <si>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</si>
  <si>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</si>
  <si>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</si>
  <si>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</si>
  <si>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</si>
  <si>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</si>
  <si>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</si>
  <si>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</si>
  <si>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</si>
  <si>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</si>
  <si>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</si>
  <si>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</si>
  <si>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</si>
  <si>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</si>
  <si>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</si>
  <si>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</si>
  <si>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</si>
  <si>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</si>
  <si>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</si>
  <si>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</si>
  <si>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</si>
  <si>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</si>
  <si>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</si>
  <si>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</si>
  <si>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</si>
  <si>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</si>
  <si>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</si>
  <si>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</si>
  <si>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</si>
  <si>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</si>
  <si>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</si>
  <si>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</si>
  <si>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</si>
  <si>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</si>
  <si>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</si>
  <si>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</si>
  <si>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</si>
  <si>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</si>
  <si>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</si>
  <si>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</si>
  <si>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</si>
  <si>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</si>
  <si>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</si>
  <si>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</si>
  <si>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</si>
  <si>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</si>
  <si>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</si>
  <si>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</si>
  <si>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</si>
  <si>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</si>
  <si>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</si>
  <si>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</si>
  <si>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</si>
  <si>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</si>
  <si>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</si>
  <si>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</si>
  <si>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</si>
  <si>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</si>
  <si>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</si>
  <si>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</si>
  <si>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</si>
  <si>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</si>
  <si>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</si>
  <si>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</si>
  <si>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</si>
  <si>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</si>
  <si>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</si>
  <si>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</si>
  <si>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</si>
  <si>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</si>
  <si>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</si>
  <si>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</si>
  <si>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</si>
  <si>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</si>
  <si>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</si>
  <si>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</si>
  <si>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</si>
  <si>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</si>
  <si>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</si>
  <si>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</si>
  <si>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</si>
  <si>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</si>
  <si>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</si>
  <si>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</si>
  <si>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</si>
  <si>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</si>
  <si>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</si>
  <si>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</si>
  <si>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</si>
  <si>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</si>
  <si>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</si>
  <si>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</si>
  <si>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</si>
  <si>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</si>
  <si>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</si>
  <si>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</si>
  <si>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</si>
  <si>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</si>
  <si>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</si>
  <si>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</si>
  <si>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</si>
  <si>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</si>
  <si>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</si>
  <si>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</si>
  <si>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</si>
  <si>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</si>
  <si>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</si>
  <si>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</si>
  <si>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</si>
  <si>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</si>
  <si>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</si>
  <si>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</si>
  <si>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</si>
  <si>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</si>
  <si>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</si>
  <si>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</si>
  <si>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</si>
  <si>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</si>
  <si>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</si>
  <si>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</si>
  <si>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</si>
  <si>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</si>
  <si>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</si>
  <si>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</si>
  <si>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</si>
  <si>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</si>
  <si>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</si>
  <si>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</si>
  <si>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</si>
  <si>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</si>
  <si>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</si>
  <si>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</si>
  <si>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</si>
  <si>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</si>
  <si>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</si>
  <si>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</si>
  <si>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</si>
  <si>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</si>
  <si>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</si>
  <si>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</si>
  <si>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</si>
  <si>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</si>
  <si>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</si>
  <si>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</si>
  <si>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</si>
  <si>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</si>
  <si>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</si>
  <si>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</si>
  <si>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</si>
  <si>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</si>
  <si>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</si>
  <si>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</si>
  <si>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</si>
  <si>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</si>
  <si>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</si>
  <si>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</si>
  <si>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</si>
  <si>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</si>
  <si>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</si>
  <si>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</si>
  <si>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</si>
  <si>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</si>
  <si>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</si>
  <si>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</si>
  <si>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</si>
  <si>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</si>
  <si>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</si>
  <si>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</si>
  <si>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</si>
  <si>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</si>
  <si>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</si>
  <si>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</si>
  <si>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</si>
  <si>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</si>
  <si>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</si>
  <si>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</si>
  <si>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</si>
  <si>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</si>
  <si>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</si>
  <si>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</si>
  <si>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</si>
  <si>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</si>
  <si>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</si>
  <si>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</si>
  <si>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</si>
  <si>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</si>
  <si>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</si>
  <si>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</si>
  <si>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</si>
  <si>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</si>
  <si>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</si>
  <si>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</si>
  <si>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</si>
  <si>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</si>
  <si>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</si>
  <si>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</si>
  <si>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</si>
  <si>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</si>
  <si>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</si>
  <si>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</si>
  <si>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</si>
  <si>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</si>
  <si>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</si>
  <si>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</si>
  <si>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</si>
  <si>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</si>
  <si>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</si>
  <si>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</si>
  <si>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</si>
  <si>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</si>
  <si>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</si>
  <si>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</si>
  <si>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</si>
  <si>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</si>
  <si>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</si>
  <si>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</si>
  <si>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</si>
  <si>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</si>
  <si>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</si>
  <si>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</si>
  <si>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</si>
  <si>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</si>
  <si>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</si>
  <si>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</si>
  <si>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</si>
  <si>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</si>
  <si>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</si>
  <si>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</si>
  <si>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</si>
  <si>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</si>
  <si>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</si>
  <si>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</si>
  <si>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</si>
  <si>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</si>
  <si>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</si>
  <si>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</si>
  <si>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</si>
  <si>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</si>
  <si>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</si>
  <si>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</si>
  <si>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</si>
  <si>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</si>
  <si>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</si>
  <si>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</si>
  <si>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</si>
  <si>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</si>
  <si>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</si>
  <si>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</si>
  <si>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</si>
  <si>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</si>
  <si>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</si>
  <si>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</si>
  <si>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</si>
  <si>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</si>
  <si>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</si>
  <si>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</si>
  <si>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</si>
  <si>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</si>
  <si>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</si>
  <si>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</si>
  <si>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</si>
  <si>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</si>
  <si>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</si>
  <si>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</si>
  <si>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</si>
  <si>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</si>
  <si>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</si>
  <si>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</si>
  <si>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</si>
  <si>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</si>
  <si>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</si>
  <si>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</si>
  <si>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</si>
  <si>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</si>
  <si>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</si>
  <si>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</si>
  <si>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</si>
  <si>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</si>
  <si>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</si>
  <si>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</si>
  <si>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</si>
  <si>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</si>
  <si>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</si>
  <si>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</si>
  <si>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</si>
  <si>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</si>
  <si>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</si>
  <si>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</si>
  <si>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</si>
  <si>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</si>
  <si>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</si>
  <si>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</si>
  <si>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</si>
  <si>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</si>
  <si>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</si>
  <si>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</si>
  <si>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</si>
  <si>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</si>
  <si>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</si>
  <si>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</si>
  <si>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</si>
  <si>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</si>
  <si>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</si>
  <si>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</si>
  <si>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</si>
  <si>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</si>
  <si>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</si>
  <si>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</si>
  <si>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</si>
  <si>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</si>
  <si>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</si>
  <si>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</si>
  <si>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</si>
  <si>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</si>
  <si>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</si>
  <si>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</si>
  <si>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</si>
  <si>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</si>
  <si>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</si>
  <si>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</si>
  <si>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</si>
  <si>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</si>
  <si>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</si>
  <si>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</si>
  <si>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</si>
  <si>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</si>
  <si>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</si>
  <si>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</si>
  <si>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</si>
  <si>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</si>
  <si>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</si>
  <si>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</si>
  <si>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</si>
  <si>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</si>
  <si>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</si>
  <si>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</si>
  <si>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</si>
  <si>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</si>
  <si>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</si>
  <si>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</si>
  <si>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</si>
  <si>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</si>
  <si>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</si>
  <si>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</si>
  <si>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</si>
  <si>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</si>
  <si>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</si>
  <si>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</si>
  <si>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</si>
  <si>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</si>
  <si>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</si>
  <si>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</si>
  <si>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</si>
  <si>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</si>
  <si>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</si>
  <si>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</si>
  <si>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</si>
  <si>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</si>
  <si>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</si>
  <si>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</si>
  <si>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</si>
  <si>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</si>
  <si>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</si>
  <si>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</si>
  <si>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</si>
  <si>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</si>
  <si>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</si>
  <si>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</si>
  <si>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</si>
  <si>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</si>
  <si>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</si>
  <si>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</si>
  <si>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</si>
  <si>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</si>
  <si>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</si>
  <si>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</si>
  <si>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</si>
  <si>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</si>
  <si>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</si>
  <si>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</si>
  <si>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</si>
  <si>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</si>
  <si>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</si>
  <si>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</si>
  <si>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</si>
  <si>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</si>
  <si>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</si>
  <si>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</si>
  <si>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</si>
  <si>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</si>
  <si>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</si>
  <si>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</si>
  <si>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</si>
  <si>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</si>
  <si>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</si>
  <si>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</si>
  <si>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</si>
  <si>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</si>
  <si>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</si>
  <si>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</si>
  <si>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</si>
  <si>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</si>
  <si>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</si>
  <si>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</si>
  <si>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</si>
  <si>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</si>
  <si>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</si>
  <si>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</si>
  <si>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</si>
  <si>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</si>
  <si>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</si>
  <si>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</si>
  <si>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</si>
  <si>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</si>
  <si>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</si>
  <si>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</si>
  <si>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</si>
  <si>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</si>
  <si>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</si>
  <si>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</si>
  <si>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</si>
  <si>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</si>
  <si>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</si>
  <si>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</si>
  <si>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</si>
  <si>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</si>
  <si>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</si>
  <si>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</si>
  <si>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</si>
  <si>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</si>
  <si>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</si>
  <si>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</si>
  <si>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</si>
  <si>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</si>
  <si>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</si>
  <si>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</si>
  <si>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</si>
  <si>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</si>
  <si>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</si>
  <si>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</si>
  <si>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</si>
  <si>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</si>
  <si>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</si>
  <si>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</si>
  <si>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</si>
  <si>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</si>
  <si>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</si>
  <si>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</si>
  <si>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</si>
  <si>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</si>
  <si>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</si>
  <si>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</si>
  <si>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</si>
  <si>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</si>
  <si>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</si>
  <si>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</si>
  <si>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</si>
  <si>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</si>
  <si>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</si>
  <si>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</si>
  <si>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</si>
  <si>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</si>
  <si>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</si>
  <si>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</si>
  <si>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</si>
  <si>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</si>
  <si>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</si>
  <si>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</si>
  <si>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</si>
  <si>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</si>
  <si>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</si>
  <si>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</si>
  <si>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</si>
  <si>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</si>
  <si>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</si>
  <si>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</si>
  <si>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</si>
  <si>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</si>
  <si>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</si>
  <si>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</si>
  <si>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</si>
  <si>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</si>
  <si>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</si>
  <si>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</si>
  <si>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</si>
  <si>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</si>
  <si>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</si>
  <si>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</si>
  <si>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</si>
  <si>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</si>
  <si>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</si>
  <si>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</si>
  <si>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</si>
  <si>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</si>
  <si>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</si>
  <si>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</si>
  <si>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</si>
  <si>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</si>
  <si>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</si>
  <si>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</si>
  <si>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</si>
  <si>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</si>
  <si>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</si>
  <si>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</si>
  <si>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</si>
  <si>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</si>
  <si>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</si>
  <si>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</si>
  <si>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</si>
  <si>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</si>
  <si>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</si>
  <si>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</si>
  <si>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</si>
  <si>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</si>
  <si>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</si>
  <si>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</si>
  <si>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</si>
  <si>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</si>
  <si>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</si>
  <si>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</si>
  <si>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</si>
  <si>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</si>
  <si>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</si>
  <si>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</si>
  <si>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</si>
  <si>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</si>
  <si>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</si>
  <si>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</si>
  <si>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</si>
  <si>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</si>
  <si>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</si>
  <si>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</si>
  <si>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</si>
  <si>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</si>
  <si>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</si>
  <si>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</si>
  <si>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</si>
  <si>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</si>
  <si>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</si>
  <si>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</si>
  <si>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</si>
  <si>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</si>
  <si>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</si>
  <si>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</si>
  <si>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</si>
  <si>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</si>
  <si>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</si>
  <si>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</si>
  <si>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</si>
  <si>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</si>
  <si>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</si>
  <si>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</si>
  <si>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</si>
  <si>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</si>
  <si>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</si>
  <si>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</si>
  <si>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</si>
  <si>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</si>
  <si>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</si>
  <si>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</si>
  <si>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</si>
  <si>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</si>
  <si>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</si>
  <si>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</si>
  <si>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</si>
  <si>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</si>
  <si>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</si>
  <si>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</si>
  <si>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</si>
  <si>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</si>
  <si>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</si>
  <si>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</si>
  <si>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</si>
  <si>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</si>
  <si>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</si>
  <si>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</si>
  <si>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</si>
  <si>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</si>
  <si>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</si>
  <si>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</si>
  <si>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</si>
  <si>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</si>
  <si>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</si>
  <si>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</si>
  <si>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</si>
  <si>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</si>
  <si>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</si>
  <si>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</si>
  <si>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</si>
  <si>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</si>
  <si>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</si>
  <si>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</si>
  <si>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</si>
  <si>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</si>
  <si>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</si>
  <si>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</si>
  <si>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</si>
  <si>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</si>
  <si>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</si>
  <si>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</si>
  <si>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</si>
  <si>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</si>
  <si>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</si>
  <si>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</si>
  <si>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</si>
  <si>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</si>
  <si>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</si>
  <si>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</si>
  <si>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</si>
  <si>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</si>
  <si>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</si>
  <si>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</si>
  <si>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</si>
  <si>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</si>
  <si>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</si>
  <si>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</si>
  <si>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</si>
  <si>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</si>
  <si>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</si>
  <si>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</si>
  <si>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</si>
  <si>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</si>
  <si>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</si>
  <si>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</si>
  <si>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</si>
  <si>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</si>
  <si>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</si>
  <si>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</si>
  <si>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</si>
  <si>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</si>
  <si>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</si>
  <si>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</si>
  <si>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</si>
  <si>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</si>
  <si>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</si>
  <si>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</si>
  <si>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</si>
  <si>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</si>
  <si>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</si>
  <si>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</si>
  <si>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</si>
  <si>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</si>
  <si>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</si>
  <si>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</si>
  <si>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</si>
  <si>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</si>
  <si>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</si>
  <si>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</si>
  <si>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</si>
  <si>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</si>
  <si>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</si>
  <si>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</si>
  <si>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</si>
  <si>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</si>
  <si>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</si>
  <si>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</si>
  <si>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</si>
  <si>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</si>
  <si>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</si>
  <si>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</si>
  <si>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</si>
  <si>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</si>
  <si>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</si>
  <si>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</si>
  <si>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</si>
  <si>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</si>
  <si>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</si>
  <si>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</si>
  <si>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</si>
  <si>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</si>
  <si>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</si>
  <si>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</si>
  <si>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</si>
  <si>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</si>
  <si>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</si>
  <si>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</si>
  <si>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</si>
  <si>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</si>
  <si>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</si>
  <si>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</si>
  <si>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</si>
  <si>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</si>
  <si>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</si>
  <si>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</si>
  <si>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</si>
  <si>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</si>
  <si>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</si>
  <si>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</si>
  <si>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</si>
  <si>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</si>
  <si>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</si>
  <si>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</si>
  <si>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</si>
  <si>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</si>
  <si>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</si>
  <si>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</si>
  <si>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</si>
  <si>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</si>
  <si>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</si>
  <si>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</si>
  <si>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</si>
  <si>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</si>
  <si>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</si>
  <si>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</si>
  <si>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</si>
  <si>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</si>
  <si>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</si>
  <si>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</si>
  <si>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</si>
  <si>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</si>
  <si>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</si>
  <si>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</si>
  <si>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</si>
  <si>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</si>
  <si>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</si>
  <si>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</si>
  <si>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</si>
  <si>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</si>
  <si>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</si>
  <si>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</si>
  <si>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</si>
  <si>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</si>
  <si>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</si>
  <si>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</si>
  <si>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</si>
  <si>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</si>
  <si>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</si>
  <si>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</si>
  <si>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</si>
  <si>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</si>
  <si>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</si>
  <si>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</si>
  <si>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</si>
  <si>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</si>
  <si>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</si>
  <si>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</si>
  <si>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</si>
  <si>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</si>
  <si>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</si>
  <si>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</si>
  <si>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</si>
  <si>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</si>
  <si>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</si>
  <si>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</si>
  <si>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</si>
  <si>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</si>
  <si>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</si>
  <si>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</si>
  <si>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</si>
  <si>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</si>
  <si>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</si>
  <si>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</si>
  <si>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</si>
  <si>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</si>
  <si>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</si>
  <si>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</si>
  <si>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</si>
  <si>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</si>
  <si>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</si>
  <si>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</si>
  <si>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</si>
  <si>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</si>
  <si>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</si>
  <si>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</si>
  <si>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</si>
  <si>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</si>
  <si>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</si>
  <si>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</si>
  <si>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</si>
  <si>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</si>
  <si>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</si>
  <si>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</si>
  <si>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</si>
  <si>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</si>
  <si>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</si>
  <si>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</si>
  <si>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</si>
  <si>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</si>
  <si>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</si>
  <si>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</si>
  <si>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</si>
  <si>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</si>
  <si>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</si>
  <si>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</si>
  <si>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</si>
  <si>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</si>
  <si>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</si>
  <si>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</si>
  <si>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</si>
  <si>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</si>
  <si>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</si>
  <si>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</si>
  <si>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</si>
  <si>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</si>
  <si>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</si>
  <si>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</si>
  <si>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</si>
  <si>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</si>
  <si>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</si>
  <si>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</si>
  <si>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</si>
  <si>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</si>
  <si>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</si>
  <si>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</si>
  <si>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</si>
  <si>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</si>
  <si>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</si>
  <si>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</si>
  <si>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</si>
  <si>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</si>
  <si>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</si>
  <si>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</si>
  <si>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</si>
  <si>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</si>
  <si>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</si>
  <si>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</si>
  <si>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</si>
  <si>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</si>
  <si>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</si>
  <si>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</si>
  <si>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</si>
  <si>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</si>
  <si>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</si>
  <si>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</si>
  <si>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</si>
  <si>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</si>
  <si>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</si>
  <si>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</si>
  <si>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</si>
  <si>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</si>
  <si>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</si>
  <si>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</si>
  <si>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</si>
  <si>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</si>
  <si>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</si>
  <si>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</si>
  <si>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</si>
  <si>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</si>
  <si>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</si>
  <si>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</si>
  <si>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</si>
  <si>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</si>
  <si>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</si>
  <si>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</si>
  <si>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</si>
  <si>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</si>
  <si>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</si>
  <si>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</si>
  <si>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</si>
  <si>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</si>
  <si>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</si>
  <si>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</si>
  <si>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</si>
  <si>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</si>
  <si>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</si>
  <si>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</si>
  <si>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</si>
  <si>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</si>
  <si>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</si>
  <si>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</si>
  <si>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</si>
  <si>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</si>
  <si>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</si>
  <si>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</si>
  <si>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</si>
  <si>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</si>
  <si>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</si>
  <si>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</si>
  <si>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</si>
  <si>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</si>
  <si>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</si>
  <si>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</si>
  <si>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</si>
  <si>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</si>
  <si>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</si>
  <si>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</si>
  <si>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</si>
  <si>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</si>
  <si>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</si>
  <si>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</si>
  <si>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</si>
  <si>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</si>
  <si>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</si>
  <si>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</si>
  <si>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</si>
  <si>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</si>
  <si>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</si>
  <si>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</si>
  <si>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</si>
  <si>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</si>
  <si>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</si>
  <si>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</si>
  <si>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</si>
  <si>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</si>
  <si>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</si>
  <si>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</si>
  <si>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</si>
  <si>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</si>
  <si>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</si>
  <si>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</si>
  <si>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</si>
  <si>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</si>
  <si>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</si>
  <si>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</si>
  <si>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</si>
  <si>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</si>
  <si>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</si>
  <si>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</si>
  <si>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</si>
  <si>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</si>
  <si>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</si>
  <si>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</si>
  <si>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</si>
  <si>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</si>
  <si>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</si>
  <si>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</si>
  <si>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</si>
  <si>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</si>
  <si>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</si>
  <si>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</si>
  <si>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</si>
  <si>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</si>
  <si>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</si>
  <si>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</si>
  <si>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</si>
  <si>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</si>
  <si>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</si>
  <si>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</si>
  <si>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</si>
  <si>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</si>
  <si>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</si>
  <si>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</si>
  <si>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</si>
  <si>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</si>
  <si>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</si>
  <si>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</si>
  <si>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</si>
  <si>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</si>
  <si>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</si>
  <si>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</si>
  <si>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</si>
  <si>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</si>
  <si>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</si>
  <si>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</si>
  <si>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</si>
  <si>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</si>
  <si>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</si>
  <si>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</si>
  <si>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</si>
  <si>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</si>
  <si>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</si>
  <si>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</si>
  <si>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</si>
  <si>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</si>
  <si>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</si>
  <si>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</si>
  <si>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</si>
  <si>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</si>
  <si>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</si>
  <si>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</si>
  <si>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</si>
  <si>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</si>
  <si>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</si>
  <si>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</si>
  <si>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</si>
  <si>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</si>
  <si>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</si>
  <si>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</si>
  <si>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</si>
  <si>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</si>
  <si>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</si>
  <si>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</si>
  <si>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</si>
  <si>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</si>
  <si>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</si>
  <si>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</si>
  <si>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</si>
  <si>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</si>
  <si>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</si>
  <si>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</si>
  <si>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</si>
  <si>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</si>
  <si>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</si>
  <si>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</si>
  <si>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</si>
  <si>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</si>
  <si>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</si>
  <si>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</si>
  <si>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</si>
  <si>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</si>
  <si>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</si>
  <si>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</si>
  <si>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</si>
  <si>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</si>
  <si>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</si>
  <si>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</si>
  <si>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</si>
  <si>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</si>
  <si>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</si>
  <si>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</si>
  <si>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</si>
  <si>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</si>
  <si>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</si>
  <si>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</si>
  <si>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</si>
  <si>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</si>
  <si>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</si>
  <si>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</si>
  <si>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</si>
  <si>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</si>
  <si>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</si>
  <si>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</si>
  <si>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</si>
  <si>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</si>
  <si>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</si>
  <si>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</si>
  <si>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</si>
  <si>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</si>
  <si>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</si>
  <si>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</si>
  <si>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</si>
  <si>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</si>
  <si>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</si>
  <si>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</si>
  <si>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</si>
  <si>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</si>
  <si>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</si>
  <si>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</si>
  <si>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</si>
  <si>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</si>
  <si>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</si>
  <si>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</si>
  <si>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</si>
  <si>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</si>
  <si>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</si>
  <si>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</si>
  <si>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</si>
  <si>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</si>
  <si>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</si>
  <si>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</si>
  <si>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</si>
  <si>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</si>
  <si>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</si>
  <si>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</si>
  <si>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</si>
  <si>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</si>
  <si>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</si>
  <si>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</si>
  <si>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</si>
  <si>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</si>
  <si>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</si>
  <si>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</si>
  <si>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</si>
  <si>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</si>
  <si>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</si>
  <si>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</si>
  <si>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</si>
  <si>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</si>
  <si>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</si>
  <si>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</si>
  <si>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</si>
  <si>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</si>
  <si>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</si>
  <si>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</si>
  <si>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</si>
  <si>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</si>
  <si>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</si>
  <si>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</si>
  <si>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</si>
  <si>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</si>
  <si>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</si>
  <si>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</si>
  <si>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</si>
  <si>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</si>
  <si>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</si>
  <si>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</si>
  <si>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</si>
  <si>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</si>
  <si>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</si>
  <si>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</si>
  <si>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</si>
  <si>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</si>
  <si>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</si>
  <si>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</si>
  <si>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</si>
  <si>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</si>
  <si>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</si>
  <si>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</si>
  <si>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</si>
  <si>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</si>
  <si>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</si>
  <si>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</si>
  <si>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</si>
  <si>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</si>
  <si>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</si>
  <si>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</si>
  <si>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</si>
  <si>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</si>
  <si>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</si>
  <si>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</si>
  <si>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</si>
  <si>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</si>
  <si>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</si>
  <si>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</si>
  <si>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</si>
  <si>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</si>
  <si>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</si>
  <si>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</si>
  <si>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</si>
  <si>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</si>
  <si>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</si>
  <si>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</si>
  <si>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</si>
  <si>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</si>
  <si>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</si>
  <si>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</si>
  <si>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</si>
  <si>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</si>
  <si>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</si>
  <si>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</si>
  <si>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</si>
  <si>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</si>
  <si>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</si>
  <si>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</si>
  <si>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</si>
  <si>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</si>
  <si>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</si>
  <si>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</si>
  <si>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</si>
  <si>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</si>
  <si>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</si>
  <si>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</si>
  <si>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</si>
  <si>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</si>
  <si>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</si>
  <si>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</si>
  <si>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</si>
  <si>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</si>
  <si>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</si>
  <si>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</si>
  <si>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</si>
  <si>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</si>
  <si>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</si>
  <si>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</si>
  <si>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</si>
  <si>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</si>
  <si>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</si>
  <si>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</si>
  <si>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</si>
  <si>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</si>
  <si>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</si>
  <si>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</si>
  <si>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</si>
  <si>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</si>
  <si>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</si>
  <si>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</si>
  <si>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</si>
  <si>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</si>
  <si>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</si>
  <si>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</si>
  <si>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</si>
  <si>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</si>
  <si>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</si>
  <si>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</si>
  <si>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</si>
  <si>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</si>
  <si>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</si>
  <si>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</si>
  <si>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</si>
  <si>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</si>
  <si>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</si>
  <si>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</si>
  <si>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</si>
  <si>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</si>
  <si>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</si>
  <si>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</si>
  <si>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</si>
  <si>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</si>
  <si>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</si>
  <si>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</si>
  <si>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</si>
  <si>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</si>
  <si>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</si>
  <si>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</si>
  <si>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</si>
  <si>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</si>
  <si>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</si>
  <si>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</si>
  <si>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</si>
  <si>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</si>
  <si>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</si>
  <si>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</si>
  <si>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</si>
  <si>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</si>
  <si>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</si>
  <si>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</si>
  <si>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</si>
  <si>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</si>
  <si>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</si>
  <si>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</si>
  <si>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</si>
  <si>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</si>
  <si>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</si>
  <si>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</si>
  <si>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</si>
  <si>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</si>
  <si>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</si>
  <si>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</si>
  <si>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</si>
  <si>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</si>
  <si>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</si>
  <si>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</si>
  <si>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</si>
  <si>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</si>
  <si>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</si>
  <si>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</si>
  <si>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</si>
  <si>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</si>
  <si>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</si>
  <si>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</si>
  <si>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</si>
  <si>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</si>
  <si>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</si>
  <si>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</si>
  <si>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</si>
  <si>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</si>
  <si>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</si>
  <si>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</si>
  <si>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</si>
  <si>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</si>
  <si>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</si>
  <si>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</si>
  <si>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</si>
  <si>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</si>
  <si>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</si>
  <si>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</si>
  <si>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</si>
  <si>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</si>
  <si>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</si>
  <si>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</si>
  <si>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</si>
  <si>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</si>
  <si>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</si>
  <si>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</si>
  <si>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</si>
  <si>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</si>
  <si>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</si>
  <si>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</si>
  <si>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</si>
  <si>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</si>
  <si>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</si>
  <si>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</si>
  <si>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</si>
  <si>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</si>
  <si>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</si>
  <si>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</si>
  <si>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</si>
  <si>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</si>
  <si>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</si>
  <si>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</si>
  <si>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</si>
  <si>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</si>
  <si>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</si>
  <si>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</si>
  <si>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</si>
  <si>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</si>
  <si>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</si>
  <si>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</si>
  <si>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</si>
  <si>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</si>
  <si>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</si>
  <si>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</si>
  <si>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</si>
  <si>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</si>
  <si>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</si>
  <si>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</si>
  <si>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</si>
  <si>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</si>
  <si>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</si>
  <si>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</si>
  <si>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</si>
  <si>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</si>
  <si>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</si>
  <si>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</si>
  <si>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</si>
  <si>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</si>
  <si>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</si>
  <si>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</si>
  <si>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</si>
  <si>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</si>
  <si>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</si>
  <si>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</si>
  <si>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</si>
  <si>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</si>
  <si>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</si>
  <si>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</si>
  <si>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</si>
  <si>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</si>
  <si>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</si>
  <si>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</si>
  <si>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</si>
  <si>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</si>
  <si>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</si>
  <si>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</si>
  <si>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</si>
  <si>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</si>
  <si>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</si>
  <si>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</si>
  <si>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</si>
  <si>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</si>
  <si>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</si>
  <si>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</si>
  <si>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</si>
  <si>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</si>
  <si>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</si>
  <si>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</si>
  <si>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</si>
  <si>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</si>
  <si>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</si>
  <si>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</si>
  <si>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</si>
  <si>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</si>
  <si>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</si>
  <si>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</si>
  <si>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</si>
  <si>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</si>
  <si>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</si>
  <si>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</si>
  <si>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</si>
  <si>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</si>
  <si>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</si>
  <si>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</si>
  <si>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</si>
  <si>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</si>
  <si>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</si>
  <si>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</si>
  <si>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</si>
  <si>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</si>
  <si>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</si>
  <si>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</si>
  <si>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</si>
  <si>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</si>
  <si>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</si>
  <si>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</si>
  <si>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</si>
  <si>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</si>
  <si>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</si>
  <si>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</si>
  <si>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</si>
  <si>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</si>
  <si>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</si>
  <si>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</si>
  <si>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</si>
  <si>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</si>
  <si>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</si>
  <si>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</si>
  <si>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</si>
  <si>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</si>
  <si>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</si>
  <si>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</si>
  <si>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</si>
  <si>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</si>
  <si>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</si>
  <si>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</si>
  <si>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</si>
  <si>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</si>
  <si>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</si>
  <si>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</si>
  <si>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</si>
  <si>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</si>
  <si>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</si>
  <si>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</si>
  <si>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</si>
  <si>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</si>
  <si>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</si>
  <si>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</si>
  <si>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</si>
  <si>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</si>
  <si>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</si>
  <si>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</si>
  <si>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</si>
  <si>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</si>
  <si>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</si>
  <si>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</si>
  <si>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</si>
  <si>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</si>
  <si>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</si>
  <si>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</si>
  <si>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</si>
  <si>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</si>
  <si>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</si>
  <si>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</si>
  <si>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</si>
  <si>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</si>
  <si>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</si>
  <si>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</si>
  <si>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</si>
  <si>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</si>
  <si>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</si>
  <si>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</si>
  <si>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</si>
  <si>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</si>
  <si>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</si>
  <si>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</si>
  <si>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</si>
  <si>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</si>
  <si>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</si>
  <si>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</si>
  <si>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</si>
  <si>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</si>
  <si>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</si>
  <si>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</si>
  <si>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</si>
  <si>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</si>
  <si>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</si>
  <si>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</si>
  <si>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</si>
  <si>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</si>
  <si>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</si>
  <si>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</si>
  <si>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</si>
  <si>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</si>
  <si>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</si>
  <si>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</si>
  <si>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</si>
  <si>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</si>
  <si>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</si>
  <si>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</si>
  <si>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</si>
  <si>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</si>
  <si>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</si>
  <si>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</si>
  <si>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</si>
  <si>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</si>
  <si>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</si>
  <si>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</si>
  <si>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</si>
  <si>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</si>
  <si>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</si>
  <si>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</si>
  <si>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</si>
  <si>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</si>
  <si>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</si>
  <si>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</si>
  <si>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</si>
  <si>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</si>
  <si>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</si>
  <si>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</si>
  <si>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</si>
  <si>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</si>
  <si>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</si>
  <si>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</si>
  <si>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</si>
  <si>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</si>
  <si>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</si>
  <si>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</si>
  <si>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</si>
  <si>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</si>
  <si>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</si>
  <si>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</si>
  <si>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</si>
  <si>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</si>
  <si>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</si>
  <si>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</si>
  <si>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</si>
  <si>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</si>
  <si>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</si>
  <si>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</si>
  <si>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</si>
  <si>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</si>
  <si>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</si>
  <si>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</si>
  <si>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</si>
  <si>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</si>
  <si>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</si>
  <si>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</si>
  <si>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</si>
  <si>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</si>
  <si>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</si>
  <si>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</si>
  <si>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</si>
  <si>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</si>
  <si>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</si>
  <si>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</si>
  <si>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</si>
  <si>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</si>
  <si>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</si>
  <si>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</si>
  <si>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</si>
  <si>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</si>
  <si>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</si>
  <si>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</si>
  <si>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</si>
  <si>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</si>
  <si>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</si>
  <si>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</si>
  <si>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</si>
  <si>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</si>
  <si>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</si>
  <si>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</si>
  <si>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</si>
  <si>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</si>
  <si>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</si>
  <si>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</si>
  <si>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</si>
  <si>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</si>
  <si>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</si>
  <si>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</si>
  <si>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</si>
  <si>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</si>
  <si>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</si>
  <si>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</si>
  <si>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</si>
  <si>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</si>
  <si>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</si>
  <si>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</si>
  <si>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</si>
  <si>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</si>
  <si>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</si>
  <si>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</si>
  <si>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</si>
  <si>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</si>
  <si>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</si>
  <si>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</si>
  <si>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</si>
  <si>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</si>
  <si>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</si>
  <si>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</si>
  <si>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</si>
  <si>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</si>
  <si>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</si>
  <si>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</si>
  <si>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</si>
  <si>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</si>
  <si>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</si>
  <si>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</si>
  <si>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</si>
  <si>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</si>
  <si>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</si>
  <si>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</si>
  <si>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</si>
  <si>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</si>
  <si>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</si>
  <si>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</si>
  <si>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</si>
  <si>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</si>
  <si>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</si>
  <si>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</si>
  <si>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</si>
  <si>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</si>
  <si>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</si>
  <si>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</si>
  <si>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</si>
  <si>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</si>
  <si>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</si>
  <si>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</si>
  <si>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</si>
  <si>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</si>
  <si>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</si>
  <si>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</si>
  <si>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</si>
  <si>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</si>
  <si>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</si>
  <si>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</si>
  <si>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</si>
  <si>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</si>
  <si>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</si>
  <si>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</si>
  <si>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</si>
  <si>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</si>
  <si>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</si>
  <si>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</si>
  <si>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</si>
  <si>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</si>
  <si>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</si>
  <si>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</si>
  <si>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</si>
  <si>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</si>
  <si>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</si>
  <si>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</si>
  <si>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</si>
  <si>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</si>
  <si>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</si>
  <si>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</si>
  <si>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</si>
  <si>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</si>
  <si>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</si>
  <si>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</si>
  <si>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</si>
  <si>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</si>
  <si>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</si>
  <si>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</si>
  <si>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</si>
  <si>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</si>
  <si>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</si>
  <si>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</si>
  <si>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</si>
  <si>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</si>
  <si>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</si>
  <si>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</si>
  <si>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</si>
  <si>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</si>
  <si>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</si>
  <si>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</si>
  <si>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</si>
  <si>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</si>
  <si>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</si>
  <si>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</si>
  <si>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</si>
  <si>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</si>
  <si>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</si>
  <si>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</si>
  <si>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</si>
  <si>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</si>
  <si>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</si>
  <si>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</si>
  <si>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</si>
  <si>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</si>
  <si>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</si>
  <si>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</si>
  <si>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</si>
  <si>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</si>
  <si>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</si>
  <si>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</si>
  <si>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</si>
  <si>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</si>
  <si>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</si>
  <si>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</si>
  <si>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</si>
  <si>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</si>
  <si>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</si>
  <si>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</si>
  <si>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</si>
  <si>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</si>
  <si>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</si>
  <si>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</si>
  <si>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</si>
  <si>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</si>
  <si>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</si>
  <si>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</si>
  <si>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</si>
  <si>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</si>
  <si>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</si>
  <si>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</si>
  <si>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</si>
  <si>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</si>
  <si>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</si>
  <si>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</si>
  <si>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</si>
  <si>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</si>
  <si>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</si>
  <si>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</si>
  <si>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</si>
  <si>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</si>
  <si>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</si>
  <si>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</si>
  <si>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</si>
  <si>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</si>
  <si>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</si>
  <si>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</si>
  <si>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</si>
  <si>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</si>
  <si>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</si>
  <si>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</si>
  <si>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</si>
  <si>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</si>
  <si>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</si>
  <si>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</si>
  <si>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</si>
  <si>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</si>
  <si>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</si>
  <si>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</si>
  <si>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</si>
  <si>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</si>
  <si>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</si>
  <si>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</si>
  <si>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</si>
  <si>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</si>
  <si>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</si>
  <si>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</si>
  <si>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</si>
  <si>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</si>
  <si>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</si>
  <si>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</si>
  <si>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</si>
  <si>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</si>
  <si>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</si>
  <si>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</si>
  <si>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</si>
  <si>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</si>
  <si>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</si>
  <si>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</si>
  <si>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</si>
  <si>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</si>
  <si>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</si>
  <si>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</si>
  <si>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</si>
  <si>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</si>
  <si>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</si>
  <si>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</si>
  <si>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</si>
  <si>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</si>
  <si>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</si>
  <si>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</si>
  <si>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</si>
  <si>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</si>
  <si>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</si>
  <si>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</si>
  <si>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</si>
  <si>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</si>
  <si>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</si>
  <si>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</si>
  <si>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</si>
  <si>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</si>
  <si>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</si>
  <si>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</si>
  <si>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</si>
  <si>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</si>
  <si>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</si>
  <si>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</si>
  <si>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</si>
  <si>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</si>
  <si>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</si>
  <si>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</si>
  <si>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</si>
  <si>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</si>
  <si>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</si>
  <si>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</si>
  <si>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</si>
  <si>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</si>
  <si>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</si>
  <si>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</si>
  <si>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</si>
  <si>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</si>
  <si>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</si>
  <si>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</si>
  <si>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</si>
  <si>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</si>
  <si>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</si>
  <si>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</si>
  <si>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</si>
  <si>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</si>
  <si>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</si>
  <si>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</si>
  <si>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</si>
  <si>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</si>
  <si>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</si>
  <si>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</si>
  <si>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</si>
  <si>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</si>
  <si>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</si>
  <si>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</si>
  <si>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</si>
  <si>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</si>
  <si>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</si>
  <si>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</si>
  <si>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</si>
  <si>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</si>
  <si>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</si>
  <si>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</si>
  <si>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</si>
  <si>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</si>
  <si>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</si>
  <si>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</si>
  <si>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</si>
  <si>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</si>
  <si>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</si>
  <si>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</si>
  <si>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</si>
  <si>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</si>
  <si>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</si>
  <si>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</si>
  <si>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</si>
  <si>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</si>
  <si>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</si>
  <si>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</si>
  <si>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</si>
  <si>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</si>
  <si>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</si>
  <si>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</si>
  <si>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</si>
  <si>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</si>
  <si>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</si>
  <si>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</si>
  <si>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</si>
  <si>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</si>
  <si>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</si>
  <si>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</si>
  <si>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</si>
  <si>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</si>
  <si>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</si>
  <si>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</si>
  <si>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</si>
  <si>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</si>
  <si>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</si>
  <si>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</si>
  <si>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</si>
  <si>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</si>
  <si>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</si>
  <si>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</si>
  <si>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</si>
  <si>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</si>
  <si>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</si>
  <si>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</si>
  <si>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</si>
  <si>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</si>
  <si>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</si>
  <si>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</si>
  <si>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</si>
  <si>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</si>
  <si>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</si>
  <si>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</si>
  <si>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</si>
  <si>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</si>
  <si>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</si>
  <si>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</si>
  <si>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</si>
  <si>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</si>
  <si>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</si>
  <si>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</si>
  <si>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</si>
  <si>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</si>
  <si>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</si>
  <si>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</si>
  <si>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</si>
  <si>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</si>
  <si>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</si>
  <si>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</si>
  <si>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</si>
  <si>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</si>
  <si>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</si>
  <si>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</si>
  <si>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</si>
  <si>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</si>
  <si>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</si>
  <si>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</si>
  <si>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</si>
  <si>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</si>
  <si>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</si>
  <si>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</si>
  <si>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</si>
  <si>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</si>
  <si>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</si>
  <si>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</si>
  <si>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</si>
  <si>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</si>
  <si>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</si>
  <si>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</si>
  <si>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</si>
  <si>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</si>
  <si>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</si>
  <si>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</si>
  <si>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</si>
  <si>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</si>
  <si>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</si>
  <si>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</si>
  <si>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</si>
  <si>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</si>
  <si>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</si>
  <si>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</si>
  <si>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</si>
  <si>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</si>
  <si>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</si>
  <si>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</si>
  <si>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</si>
  <si>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</si>
  <si>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</si>
  <si>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</si>
  <si>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</si>
  <si>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</si>
  <si>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</si>
  <si>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</si>
  <si>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</si>
  <si>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</si>
  <si>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</si>
  <si>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</si>
  <si>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</si>
  <si>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</si>
  <si>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</si>
  <si>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</si>
  <si>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</si>
  <si>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</si>
  <si>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</si>
  <si>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</si>
  <si>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</si>
  <si>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</si>
  <si>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</si>
  <si>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</si>
  <si>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</si>
  <si>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</si>
  <si>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</si>
  <si>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</si>
  <si>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</si>
  <si>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</si>
  <si>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</si>
  <si>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</si>
  <si>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</si>
  <si>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</si>
  <si>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</si>
  <si>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</si>
  <si>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</si>
  <si>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</si>
  <si>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</si>
  <si>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</si>
  <si>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</si>
  <si>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</si>
  <si>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</si>
  <si>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</si>
  <si>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</si>
  <si>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</si>
  <si>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</si>
  <si>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</si>
  <si>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</si>
  <si>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</si>
  <si>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</si>
  <si>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</si>
  <si>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</si>
  <si>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</si>
  <si>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</si>
  <si>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</si>
  <si>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</si>
  <si>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</si>
  <si>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</si>
  <si>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</si>
  <si>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</si>
  <si>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</si>
  <si>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</si>
  <si>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</si>
  <si>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</si>
  <si>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</si>
  <si>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</si>
  <si>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</si>
  <si>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</si>
  <si>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</si>
  <si>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</si>
  <si>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</si>
  <si>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</si>
  <si>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</si>
  <si>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</si>
  <si>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</si>
  <si>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</si>
  <si>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</si>
  <si>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</si>
  <si>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</si>
  <si>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</si>
  <si>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</si>
  <si>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</si>
  <si>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</si>
  <si>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</si>
  <si>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</si>
  <si>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</si>
  <si>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</si>
  <si>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</si>
  <si>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</si>
  <si>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</si>
  <si>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</si>
  <si>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</si>
  <si>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</si>
  <si>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</si>
  <si>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</si>
  <si>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</si>
  <si>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</si>
  <si>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</si>
  <si>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</si>
  <si>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</si>
  <si>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</si>
  <si>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</si>
  <si>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</si>
  <si>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</si>
  <si>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</si>
  <si>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</si>
  <si>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</si>
  <si>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</si>
  <si>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</si>
  <si>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</si>
  <si>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</si>
  <si>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</si>
  <si>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</si>
  <si>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</si>
  <si>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</si>
  <si>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</si>
  <si>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</si>
  <si>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</si>
  <si>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</si>
  <si>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</si>
  <si>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</si>
  <si>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</si>
  <si>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</si>
  <si>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</si>
  <si>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</si>
  <si>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</si>
  <si>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</si>
  <si>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</si>
  <si>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</si>
  <si>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</si>
  <si>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</si>
  <si>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</si>
  <si>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</si>
  <si>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</si>
  <si>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</si>
  <si>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</si>
  <si>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</si>
  <si>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</si>
  <si>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</si>
  <si>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</si>
  <si>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</si>
  <si>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</si>
  <si>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</si>
  <si>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</si>
  <si>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</si>
  <si>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</si>
  <si>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</si>
  <si>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</si>
  <si>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</si>
  <si>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</si>
  <si>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</si>
  <si>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</si>
  <si>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</si>
  <si>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</si>
  <si>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</si>
  <si>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</si>
  <si>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</si>
  <si>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</si>
  <si>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</si>
  <si>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</si>
  <si>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</si>
  <si>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</si>
  <si>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</si>
  <si>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</si>
  <si>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</si>
  <si>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</si>
  <si>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</si>
  <si>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</si>
  <si>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</si>
  <si>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</si>
  <si>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</si>
  <si>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</si>
  <si>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</si>
  <si>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</si>
  <si>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</si>
  <si>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</si>
  <si>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</si>
  <si>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</si>
  <si>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</si>
  <si>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</si>
  <si>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</si>
  <si>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</si>
  <si>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</si>
  <si>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</si>
  <si>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</si>
  <si>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</si>
  <si>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</si>
  <si>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</si>
  <si>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</si>
  <si>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</si>
  <si>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</si>
  <si>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</si>
  <si>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</si>
  <si>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</si>
  <si>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</si>
  <si>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</si>
  <si>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</si>
  <si>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</si>
  <si>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</si>
  <si>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</si>
  <si>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</si>
  <si>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</si>
  <si>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</si>
  <si>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</si>
  <si>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</si>
  <si>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</si>
  <si>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</si>
  <si>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</si>
  <si>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</si>
  <si>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</si>
  <si>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</si>
  <si>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</si>
  <si>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</si>
  <si>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</si>
  <si>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</si>
  <si>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</si>
  <si>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</si>
  <si>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</si>
  <si>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</si>
  <si>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</si>
  <si>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</si>
  <si>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</si>
  <si>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</si>
  <si>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</si>
  <si>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</si>
  <si>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</si>
  <si>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</si>
  <si>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</si>
  <si>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</si>
  <si>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</si>
  <si>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</si>
  <si>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</si>
  <si>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</si>
  <si>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</si>
  <si>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</si>
  <si>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</si>
  <si>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</si>
  <si>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</si>
  <si>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</si>
  <si>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</si>
  <si>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</si>
  <si>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</si>
  <si>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</si>
  <si>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</si>
  <si>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</si>
  <si>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</si>
  <si>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</si>
  <si>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</si>
  <si>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</si>
  <si>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</si>
  <si>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</si>
  <si>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</si>
  <si>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</si>
  <si>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</si>
  <si>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</si>
  <si>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</si>
  <si>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</si>
  <si>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</si>
  <si>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</si>
  <si>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</si>
  <si>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</si>
  <si>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</si>
  <si>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</si>
  <si>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</si>
  <si>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</si>
  <si>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</si>
  <si>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</si>
  <si>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</si>
  <si>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</si>
  <si>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</si>
  <si>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</si>
  <si>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</si>
  <si>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</si>
  <si>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</si>
  <si>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</si>
  <si>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</si>
  <si>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</si>
  <si>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</si>
  <si>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</si>
  <si>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</si>
  <si>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</si>
  <si>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</si>
  <si>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</si>
  <si>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</si>
  <si>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</si>
  <si>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</si>
  <si>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</si>
  <si>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</si>
  <si>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</si>
  <si>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</si>
  <si>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</si>
  <si>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</si>
  <si>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</si>
  <si>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</si>
  <si>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</si>
  <si>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</si>
  <si>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</si>
  <si>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</si>
  <si>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</si>
  <si>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</si>
  <si>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</si>
  <si>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</si>
  <si>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</si>
  <si>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</si>
  <si>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</si>
  <si>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</si>
  <si>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</si>
  <si>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</si>
  <si>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</si>
  <si>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</si>
  <si>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</si>
  <si>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</si>
  <si>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</si>
  <si>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</si>
  <si>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</si>
  <si>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</si>
  <si>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</si>
  <si>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</si>
  <si>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</si>
  <si>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</si>
  <si>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</si>
  <si>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</si>
  <si>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</si>
  <si>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</si>
  <si>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</si>
  <si>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</si>
  <si>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</si>
  <si>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</si>
  <si>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</si>
  <si>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</si>
  <si>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</si>
  <si>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</si>
  <si>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</si>
  <si>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</si>
  <si>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</si>
  <si>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</si>
  <si>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</si>
  <si>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</si>
  <si>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</si>
  <si>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</si>
  <si>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</si>
  <si>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</si>
  <si>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</si>
  <si>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</si>
  <si>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</si>
  <si>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</si>
  <si>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</si>
  <si>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</si>
  <si>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</si>
  <si>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</si>
  <si>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</si>
  <si>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</si>
  <si>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</si>
  <si>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</si>
  <si>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</si>
  <si>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</si>
  <si>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</si>
  <si>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</si>
  <si>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</si>
  <si>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</si>
  <si>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</si>
  <si>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</si>
  <si>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</si>
  <si>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</si>
  <si>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</si>
  <si>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</si>
  <si>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</si>
  <si>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</si>
  <si>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</si>
  <si>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</si>
  <si>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</si>
  <si>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</si>
  <si>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</si>
  <si>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</si>
  <si>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</si>
  <si>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</si>
  <si>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</si>
  <si>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</si>
  <si>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</si>
  <si>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</si>
  <si>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</si>
  <si>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</si>
  <si>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</si>
  <si>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</si>
  <si>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</si>
  <si>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</si>
  <si>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</si>
  <si>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</si>
  <si>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</si>
  <si>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</si>
  <si>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</si>
  <si>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</si>
  <si>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</si>
  <si>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</si>
  <si>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</si>
  <si>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</si>
  <si>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</si>
  <si>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</si>
  <si>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</si>
  <si>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</si>
  <si>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</si>
  <si>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</si>
  <si>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</si>
  <si>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</si>
  <si>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</si>
  <si>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</si>
  <si>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</si>
  <si>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</si>
  <si>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</si>
  <si>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</si>
  <si>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</si>
  <si>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</si>
  <si>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</si>
  <si>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</si>
  <si>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</si>
  <si>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</si>
  <si>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</si>
  <si>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</si>
  <si>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</si>
  <si>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</si>
  <si>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</si>
  <si>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</si>
  <si>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</si>
  <si>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</si>
  <si>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</si>
  <si>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</si>
  <si>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</si>
  <si>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</si>
  <si>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</si>
  <si>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</si>
  <si>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</si>
  <si>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</si>
  <si>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</si>
  <si>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</si>
  <si>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</si>
  <si>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</si>
  <si>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</si>
  <si>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</si>
  <si>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</si>
  <si>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</si>
  <si>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</si>
  <si>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</si>
  <si>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</si>
  <si>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</si>
  <si>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</si>
  <si>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</si>
  <si>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</si>
  <si>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</si>
  <si>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</si>
  <si>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</si>
  <si>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</si>
  <si>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</si>
  <si>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</si>
  <si>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</si>
  <si>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</si>
  <si>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</si>
  <si>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</si>
  <si>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</si>
  <si>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</si>
  <si>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</si>
  <si>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</si>
  <si>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</si>
  <si>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</si>
  <si>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</si>
  <si>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</si>
  <si>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</si>
  <si>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</si>
  <si>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</si>
  <si>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</si>
  <si>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</si>
  <si>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</si>
  <si>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</si>
  <si>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</si>
  <si>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</si>
  <si>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</si>
  <si>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</si>
  <si>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</si>
  <si>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</si>
  <si>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</si>
  <si>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</si>
  <si>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</si>
  <si>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</si>
  <si>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</si>
  <si>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</si>
  <si>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</si>
  <si>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</si>
  <si>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</si>
  <si>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</si>
  <si>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</si>
  <si>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</si>
  <si>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</si>
  <si>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</si>
  <si>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</si>
  <si>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</si>
  <si>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</si>
  <si>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</si>
  <si>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</si>
  <si>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</si>
  <si>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</si>
  <si>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</si>
  <si>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</si>
  <si>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</si>
  <si>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</si>
  <si>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</si>
  <si>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</si>
  <si>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</si>
  <si>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</si>
  <si>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</si>
  <si>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</si>
  <si>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</si>
  <si>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</si>
  <si>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</si>
  <si>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</si>
  <si>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</si>
  <si>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</si>
  <si>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</si>
  <si>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</si>
  <si>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</si>
  <si>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</si>
  <si>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</si>
  <si>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</si>
  <si>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</si>
  <si>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</si>
  <si>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</si>
  <si>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</si>
  <si>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</si>
  <si>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</si>
  <si>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</si>
  <si>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</si>
  <si>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</si>
  <si>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</si>
  <si>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</si>
  <si>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</si>
  <si>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</si>
  <si>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</si>
  <si>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</si>
  <si>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</si>
  <si>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</si>
  <si>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</si>
  <si>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</si>
  <si>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</si>
  <si>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</si>
  <si>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</si>
  <si>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</si>
  <si>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</si>
  <si>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</si>
  <si>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</si>
  <si>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</si>
  <si>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</si>
  <si>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</si>
  <si>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</si>
  <si>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</si>
  <si>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</si>
  <si>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</si>
  <si>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</si>
  <si>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</si>
  <si>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</si>
  <si>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</si>
  <si>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</si>
  <si>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</si>
  <si>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</si>
  <si>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</si>
  <si>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</si>
  <si>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</si>
  <si>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</si>
  <si>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</si>
  <si>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</si>
  <si>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</si>
  <si>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</si>
  <si>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</si>
  <si>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</si>
  <si>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</si>
  <si>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</si>
  <si>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</si>
  <si>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</si>
  <si>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</si>
  <si>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</si>
  <si>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</si>
  <si>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</si>
  <si>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</si>
  <si>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</si>
  <si>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</si>
  <si>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</si>
  <si>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</si>
  <si>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</si>
  <si>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</si>
  <si>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</si>
  <si>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</si>
  <si>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</si>
  <si>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</si>
  <si>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</si>
  <si>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</si>
  <si>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</si>
  <si>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</si>
  <si>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</si>
  <si>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</si>
  <si>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</si>
  <si>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</si>
  <si>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</si>
  <si>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</si>
  <si>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</si>
  <si>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</si>
  <si>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</si>
  <si>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</si>
  <si>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</si>
  <si>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</si>
  <si>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</si>
  <si>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</si>
  <si>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</si>
  <si>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</si>
  <si>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</si>
  <si>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</si>
  <si>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</si>
  <si>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</si>
  <si>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</si>
  <si>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</si>
  <si>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</si>
  <si>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</si>
  <si>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</si>
  <si>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</si>
  <si>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</si>
  <si>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</si>
  <si>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</si>
  <si>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</si>
  <si>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</si>
  <si>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</si>
  <si>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</si>
  <si>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</si>
  <si>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</si>
  <si>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</si>
  <si>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</si>
  <si>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</si>
  <si>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</si>
  <si>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</si>
  <si>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</si>
  <si>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</si>
  <si>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</si>
  <si>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</si>
  <si>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</si>
  <si>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</si>
  <si>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</si>
  <si>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</si>
  <si>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</si>
  <si>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</si>
  <si>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</si>
  <si>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</si>
  <si>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</si>
  <si>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</si>
  <si>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</si>
  <si>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</si>
  <si>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</si>
  <si>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</si>
  <si>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</si>
  <si>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</si>
  <si>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</si>
  <si>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</si>
  <si>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</si>
  <si>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</si>
  <si>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</si>
  <si>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</si>
  <si>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</si>
  <si>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</si>
  <si>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</si>
  <si>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</si>
  <si>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</si>
  <si>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</si>
  <si>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</si>
  <si>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</si>
  <si>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</si>
  <si>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</si>
  <si>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</si>
  <si>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</si>
  <si>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</si>
  <si>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</si>
  <si>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</si>
  <si>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</si>
  <si>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</si>
  <si>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</si>
  <si>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</si>
  <si>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</si>
  <si>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</si>
  <si>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</si>
  <si>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</si>
  <si>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</si>
  <si>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</si>
  <si>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</si>
  <si>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</si>
  <si>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</si>
  <si>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</si>
  <si>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</si>
  <si>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</si>
  <si>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</si>
  <si>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</si>
  <si>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</si>
  <si>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</si>
  <si>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</si>
  <si>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</si>
  <si>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</si>
  <si>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</si>
  <si>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</si>
  <si>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</si>
  <si>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</si>
  <si>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</si>
  <si>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</si>
  <si>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</si>
  <si>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</si>
  <si>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</si>
  <si>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</si>
  <si>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</si>
  <si>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</si>
  <si>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</si>
  <si>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</si>
  <si>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</si>
  <si>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</si>
  <si>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</si>
  <si>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</si>
  <si>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</si>
  <si>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</si>
  <si>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</si>
  <si>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</si>
  <si>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</si>
  <si>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</si>
  <si>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</si>
  <si>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</si>
  <si>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</si>
  <si>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</si>
  <si>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</si>
  <si>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</si>
  <si>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</si>
  <si>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</si>
  <si>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</si>
  <si>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</si>
  <si>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</si>
  <si>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</si>
  <si>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</si>
  <si>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</si>
  <si>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</si>
  <si>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</si>
  <si>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</si>
  <si>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</si>
  <si>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</si>
  <si>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</si>
  <si>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</si>
  <si>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</si>
  <si>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</si>
  <si>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</si>
  <si>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</si>
  <si>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</si>
  <si>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</si>
  <si>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</si>
  <si>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</si>
  <si>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</si>
  <si>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</si>
  <si>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</si>
  <si>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</si>
  <si>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</si>
  <si>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</si>
  <si>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</si>
  <si>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</si>
  <si>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</si>
  <si>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</si>
  <si>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</si>
  <si>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</si>
  <si>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</si>
  <si>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</si>
  <si>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</si>
  <si>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</si>
  <si>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</si>
  <si>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</si>
  <si>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</si>
  <si>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</si>
  <si>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</si>
  <si>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</si>
  <si>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</si>
  <si>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</si>
  <si>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</si>
  <si>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</si>
  <si>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</si>
  <si>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</si>
  <si>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</si>
  <si>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</si>
  <si>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</si>
  <si>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</si>
  <si>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</si>
  <si>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</si>
  <si>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</si>
  <si>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</si>
  <si>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</si>
  <si>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</si>
  <si>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</si>
  <si>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</si>
  <si>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</si>
  <si>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</si>
  <si>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</si>
  <si>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</si>
  <si>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</si>
  <si>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</si>
  <si>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</si>
  <si>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</si>
  <si>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</si>
  <si>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</si>
  <si>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</si>
  <si>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</si>
  <si>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</si>
  <si>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</si>
  <si>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</si>
  <si>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</si>
  <si>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</si>
  <si>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</si>
  <si>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</si>
  <si>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</si>
  <si>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</si>
  <si>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</si>
  <si>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</si>
  <si>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</si>
  <si>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</si>
  <si>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</si>
  <si>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</si>
  <si>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</si>
  <si>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</si>
  <si>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</si>
  <si>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</si>
  <si>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</si>
  <si>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</si>
  <si>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</si>
  <si>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</si>
  <si>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</si>
  <si>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</si>
  <si>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</si>
  <si>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</si>
  <si>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</si>
  <si>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</si>
  <si>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</si>
  <si>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</si>
  <si>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</si>
  <si>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</si>
  <si>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</si>
  <si>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</si>
  <si>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</si>
  <si>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</si>
  <si>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</si>
  <si>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</si>
  <si>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</si>
  <si>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</si>
  <si>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</si>
  <si>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</si>
  <si>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</si>
  <si>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</si>
  <si>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</si>
  <si>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</si>
  <si>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</si>
  <si>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</si>
  <si>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</si>
  <si>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</si>
  <si>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</si>
  <si>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</si>
  <si>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</si>
  <si>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</si>
  <si>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</si>
  <si>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</si>
  <si>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</si>
  <si>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</si>
  <si>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</si>
  <si>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</si>
  <si>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</si>
  <si>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</si>
  <si>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</si>
  <si>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</si>
  <si>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</si>
  <si>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</si>
  <si>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</si>
  <si>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</si>
  <si>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</si>
  <si>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</si>
  <si>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</si>
  <si>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</si>
  <si>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</si>
  <si>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</si>
  <si>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</si>
  <si>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</si>
  <si>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</si>
  <si>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</si>
  <si>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</si>
  <si>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</si>
  <si>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</si>
  <si>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</si>
  <si>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</si>
  <si>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</si>
  <si>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</si>
  <si>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</si>
  <si>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</si>
  <si>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</si>
  <si>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</si>
  <si>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</si>
  <si>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</si>
  <si>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</si>
  <si>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</si>
  <si>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</si>
  <si>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</si>
  <si>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</si>
  <si>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</si>
  <si>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</si>
  <si>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</si>
  <si>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</si>
  <si>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</si>
  <si>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</si>
  <si>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</si>
  <si>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</si>
  <si>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</si>
  <si>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</si>
  <si>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</si>
  <si>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</si>
  <si>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</si>
  <si>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</si>
  <si>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</si>
  <si>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</si>
  <si>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</si>
  <si>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</si>
  <si>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</si>
  <si>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</si>
  <si>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</si>
  <si>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</si>
  <si>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</si>
  <si>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</si>
  <si>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</si>
  <si>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</si>
  <si>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</si>
  <si>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</si>
  <si>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</si>
  <si>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</si>
  <si>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</si>
  <si>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</si>
  <si>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</si>
  <si>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</si>
  <si>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</si>
  <si>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</si>
  <si>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</si>
  <si>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</si>
  <si>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</si>
  <si>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</si>
  <si>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</si>
  <si>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</si>
  <si>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</si>
  <si>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</si>
  <si>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</si>
  <si>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</si>
  <si>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</si>
  <si>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</si>
  <si>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</si>
  <si>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</si>
  <si>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</si>
  <si>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</si>
  <si>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</si>
  <si>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</si>
  <si>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</si>
  <si>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</si>
  <si>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</si>
  <si>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</si>
  <si>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</si>
  <si>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</si>
  <si>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</si>
  <si>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</si>
  <si>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</si>
  <si>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</si>
  <si>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</si>
  <si>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</si>
  <si>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</si>
  <si>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</si>
  <si>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</si>
  <si>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</si>
  <si>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</si>
  <si>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</si>
  <si>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</si>
  <si>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</si>
  <si>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</si>
  <si>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</si>
  <si>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</si>
  <si>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</si>
  <si>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</si>
  <si>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</si>
  <si>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</si>
  <si>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</si>
  <si>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</si>
  <si>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</si>
  <si>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</si>
  <si>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</si>
  <si>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</si>
  <si>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</si>
  <si>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</si>
  <si>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</si>
  <si>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</si>
  <si>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</si>
  <si>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</si>
  <si>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</si>
  <si>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</si>
  <si>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</si>
  <si>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</si>
  <si>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</si>
  <si>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</si>
  <si>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</si>
  <si>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</si>
  <si>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</si>
  <si>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</si>
  <si>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</si>
  <si>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</si>
  <si>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</si>
  <si>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</si>
  <si>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</si>
  <si>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</si>
  <si>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</si>
  <si>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</si>
  <si>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</si>
  <si>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</si>
  <si>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</si>
  <si>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</si>
  <si>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</si>
  <si>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</si>
  <si>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</si>
  <si>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</si>
  <si>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</si>
  <si>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</si>
  <si>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</si>
  <si>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</si>
  <si>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</si>
  <si>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</si>
  <si>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</si>
  <si>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</si>
  <si>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</si>
  <si>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</si>
  <si>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</si>
  <si>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</si>
  <si>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</si>
  <si>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</si>
  <si>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</si>
  <si>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</si>
  <si>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</si>
  <si>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</si>
  <si>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</si>
  <si>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</si>
  <si>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</si>
  <si>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</si>
  <si>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</si>
  <si>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</si>
  <si>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</si>
  <si>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</si>
  <si>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</si>
  <si>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</si>
  <si>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</si>
  <si>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</si>
  <si>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</si>
  <si>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</si>
  <si>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</si>
  <si>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</si>
  <si>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</si>
  <si>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</si>
  <si>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</si>
  <si>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</si>
  <si>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</si>
  <si>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</si>
  <si>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</si>
  <si>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</si>
  <si>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</si>
  <si>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</si>
  <si>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</si>
  <si>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</si>
  <si>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</si>
  <si>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</si>
  <si>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</si>
  <si>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</si>
  <si>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</si>
  <si>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</si>
  <si>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</si>
  <si>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</si>
  <si>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</si>
  <si>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</si>
  <si>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</si>
  <si>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</si>
  <si>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</si>
  <si>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</si>
  <si>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</si>
  <si>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</si>
  <si>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</si>
  <si>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</si>
  <si>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</si>
  <si>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</si>
  <si>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</si>
  <si>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</si>
  <si>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</si>
  <si>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</si>
  <si>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</si>
  <si>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</si>
  <si>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</si>
  <si>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</si>
  <si>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</si>
  <si>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</si>
  <si>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</si>
  <si>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</si>
  <si>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</si>
  <si>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</si>
  <si>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</si>
  <si>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</si>
  <si>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</si>
  <si>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</si>
  <si>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</si>
  <si>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</si>
  <si>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</si>
  <si>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</si>
  <si>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</si>
  <si>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</si>
  <si>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</si>
  <si>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</si>
  <si>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</si>
  <si>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</si>
  <si>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</si>
  <si>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</si>
  <si>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</si>
  <si>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</si>
  <si>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</si>
  <si>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</si>
  <si>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</si>
  <si>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</si>
  <si>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</si>
  <si>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</si>
  <si>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</si>
  <si>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</si>
  <si>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</si>
  <si>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</si>
  <si>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</si>
  <si>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</si>
  <si>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</si>
  <si>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</si>
  <si>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</si>
  <si>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</si>
  <si>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</si>
  <si>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</si>
  <si>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</si>
  <si>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</si>
  <si>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</si>
  <si>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</si>
  <si>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</si>
  <si>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</si>
  <si>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</si>
  <si>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</si>
  <si>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</si>
  <si>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</si>
  <si>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</si>
  <si>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</si>
  <si>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</si>
  <si>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</si>
  <si>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</si>
  <si>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</si>
  <si>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</si>
  <si>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</si>
  <si>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</si>
  <si>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</si>
  <si>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</si>
  <si>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</si>
  <si>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</si>
  <si>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</si>
  <si>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</si>
  <si>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</si>
  <si>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</si>
  <si>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</si>
  <si>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</si>
  <si>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</si>
  <si>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</si>
  <si>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</si>
  <si>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</si>
  <si>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</si>
  <si>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</si>
  <si>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</si>
  <si>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</si>
  <si>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</si>
  <si>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</si>
  <si>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</si>
  <si>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</si>
  <si>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</si>
  <si>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</si>
  <si>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</si>
  <si>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</si>
  <si>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</si>
  <si>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</si>
  <si>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</si>
  <si>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</si>
  <si>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</si>
  <si>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</si>
  <si>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</si>
  <si>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</si>
  <si>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</si>
  <si>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</si>
  <si>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</si>
  <si>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</si>
  <si>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</si>
  <si>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</si>
  <si>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</si>
  <si>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</si>
  <si>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</si>
  <si>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</si>
  <si>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</si>
  <si>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</si>
  <si>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</si>
  <si>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</si>
  <si>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</si>
  <si>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</si>
  <si>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</si>
  <si>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</si>
  <si>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</si>
  <si>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</si>
  <si>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</si>
  <si>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</si>
  <si>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</si>
  <si>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</si>
  <si>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</si>
  <si>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</si>
  <si>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</si>
  <si>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</si>
  <si>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</si>
  <si>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</si>
  <si>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</si>
  <si>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</si>
  <si>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</si>
  <si>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</si>
  <si>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</si>
  <si>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</si>
  <si>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</si>
  <si>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</si>
  <si>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</si>
  <si>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</si>
  <si>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</si>
  <si>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</si>
  <si>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</si>
  <si>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</si>
  <si>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</si>
  <si>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</si>
  <si>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</si>
  <si>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</si>
  <si>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</si>
  <si>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</si>
  <si>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</si>
  <si>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</si>
  <si>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</si>
  <si>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</si>
  <si>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</si>
  <si>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</si>
  <si>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</si>
  <si>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</si>
  <si>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</si>
  <si>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</si>
  <si>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</si>
  <si>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</si>
  <si>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</si>
  <si>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</si>
  <si>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</si>
  <si>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</si>
  <si>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</si>
  <si>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</si>
  <si>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</si>
  <si>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</si>
  <si>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</si>
  <si>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</si>
  <si>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</si>
  <si>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</si>
  <si>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</si>
  <si>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</si>
  <si>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</si>
  <si>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</si>
  <si>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</si>
  <si>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</si>
  <si>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</si>
  <si>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</si>
  <si>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</si>
  <si>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</si>
  <si>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</si>
  <si>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</si>
  <si>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</si>
  <si>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</si>
  <si>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</si>
  <si>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</si>
  <si>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</si>
  <si>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</si>
  <si>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</si>
  <si>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</si>
  <si>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</si>
  <si>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</si>
  <si>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</si>
  <si>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</si>
  <si>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</si>
  <si>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</si>
  <si>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</si>
  <si>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</si>
  <si>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</si>
  <si>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</si>
  <si>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</si>
  <si>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</si>
  <si>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</si>
  <si>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</si>
  <si>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</si>
  <si>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</si>
  <si>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</si>
  <si>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</si>
  <si>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</si>
  <si>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</si>
  <si>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</si>
  <si>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</si>
  <si>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</si>
  <si>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</si>
  <si>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</si>
  <si>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</si>
  <si>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</si>
  <si>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</si>
  <si>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</si>
  <si>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</si>
  <si>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</si>
  <si>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</si>
  <si>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</si>
  <si>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</si>
  <si>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</si>
  <si>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</si>
  <si>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</si>
  <si>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</si>
  <si>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</si>
  <si>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</si>
  <si>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</si>
  <si>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</si>
  <si>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</si>
  <si>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</si>
  <si>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</si>
  <si>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</si>
  <si>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</si>
  <si>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</si>
  <si>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</si>
  <si>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</si>
  <si>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</si>
  <si>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</si>
  <si>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</si>
  <si>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</si>
  <si>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</si>
  <si>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</si>
  <si>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</si>
  <si>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</si>
  <si>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</si>
  <si>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</si>
  <si>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</si>
  <si>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</si>
  <si>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</si>
  <si>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</si>
  <si>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</si>
  <si>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</si>
  <si>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</si>
  <si>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</si>
  <si>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</si>
  <si>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</si>
  <si>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</si>
  <si>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</si>
  <si>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</si>
  <si>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</si>
  <si>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</si>
  <si>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</si>
  <si>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</si>
  <si>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</si>
  <si>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</si>
  <si>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</si>
  <si>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</si>
  <si>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</si>
  <si>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</si>
  <si>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</si>
  <si>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</si>
  <si>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</si>
  <si>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</si>
  <si>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</si>
  <si>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</si>
  <si>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</si>
  <si>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</si>
  <si>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</si>
  <si>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</si>
  <si>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</si>
  <si>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</si>
  <si>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</si>
  <si>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</si>
  <si>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</si>
  <si>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</si>
  <si>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</si>
  <si>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</si>
  <si>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</si>
  <si>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</si>
  <si>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</si>
  <si>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</si>
  <si>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</si>
  <si>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</si>
  <si>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</si>
  <si>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</si>
  <si>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</si>
  <si>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</si>
  <si>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</si>
  <si>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</si>
  <si>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</si>
  <si>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</si>
  <si>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</si>
  <si>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</si>
  <si>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</si>
  <si>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</si>
  <si>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</si>
  <si>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</si>
  <si>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</si>
  <si>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</si>
  <si>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</si>
  <si>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</si>
  <si>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</si>
  <si>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</si>
  <si>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</si>
  <si>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</si>
  <si>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</si>
  <si>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</si>
  <si>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</si>
  <si>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</si>
  <si>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</si>
  <si>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</si>
  <si>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</si>
  <si>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</si>
  <si>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</si>
  <si>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</si>
  <si>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</si>
  <si>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</si>
  <si>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</si>
  <si>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</si>
  <si>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</si>
  <si>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</si>
  <si>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</si>
  <si>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</si>
  <si>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</si>
  <si>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</si>
  <si>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</si>
  <si>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</si>
  <si>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</si>
  <si>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</si>
  <si>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</si>
  <si>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</si>
  <si>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</si>
  <si>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</si>
  <si>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</si>
  <si>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</si>
  <si>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</si>
  <si>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</si>
  <si>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</si>
  <si>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</si>
  <si>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</si>
  <si>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</si>
  <si>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</si>
  <si>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</si>
  <si>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</si>
  <si>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</si>
  <si>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</si>
  <si>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</si>
  <si>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</si>
  <si>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</si>
  <si>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</si>
  <si>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</si>
  <si>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</si>
  <si>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</si>
  <si>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</si>
  <si>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</si>
  <si>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</si>
  <si>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</si>
  <si>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</si>
  <si>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</si>
  <si>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</si>
  <si>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</si>
  <si>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</si>
  <si>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</si>
  <si>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</si>
  <si>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</si>
  <si>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</si>
  <si>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</si>
  <si>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</si>
  <si>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</si>
  <si>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</si>
  <si>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</si>
  <si>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</si>
  <si>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</si>
  <si>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</si>
  <si>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</si>
  <si>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</si>
  <si>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</si>
  <si>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</si>
  <si>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</si>
  <si>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</si>
  <si>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</si>
  <si>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</si>
  <si>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</si>
  <si>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</si>
  <si>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</si>
  <si>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</si>
  <si>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</si>
  <si>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</si>
  <si>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</si>
  <si>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</si>
  <si>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</si>
  <si>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</si>
  <si>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</si>
  <si>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</si>
  <si>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</si>
  <si>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</si>
  <si>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</si>
  <si>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</si>
  <si>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</si>
  <si>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</si>
  <si>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</si>
  <si>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</si>
  <si>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</si>
  <si>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</si>
  <si>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</si>
  <si>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</si>
  <si>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</si>
  <si>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</si>
  <si>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</si>
  <si>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</si>
  <si>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</si>
  <si>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</si>
  <si>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</si>
  <si>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</si>
  <si>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</si>
  <si>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</si>
  <si>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</si>
  <si>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</si>
  <si>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</si>
  <si>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</si>
  <si>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</si>
  <si>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</si>
  <si>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</si>
  <si>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</si>
  <si>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</si>
  <si>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</si>
  <si>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</si>
  <si>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</si>
  <si>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</si>
  <si>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</si>
  <si>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</si>
  <si>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</si>
  <si>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</si>
  <si>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</si>
  <si>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</si>
  <si>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</si>
  <si>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</si>
  <si>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</si>
  <si>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</si>
  <si>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</si>
  <si>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</si>
  <si>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</si>
  <si>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</si>
  <si>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</si>
  <si>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</si>
  <si>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</si>
  <si>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</si>
  <si>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</si>
  <si>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</si>
  <si>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</si>
  <si>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</si>
  <si>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</si>
  <si>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</si>
  <si>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</si>
  <si>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</si>
  <si>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</si>
  <si>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</si>
  <si>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</si>
  <si>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</si>
  <si>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</si>
  <si>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</si>
  <si>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</si>
  <si>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</si>
  <si>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</si>
  <si>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</si>
  <si>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</si>
  <si>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</si>
  <si>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</si>
  <si>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</si>
  <si>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</si>
  <si>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</si>
  <si>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</si>
  <si>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</si>
  <si>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</si>
  <si>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</si>
  <si>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</si>
  <si>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</si>
  <si>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</si>
  <si>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</si>
  <si>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</si>
  <si>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</si>
  <si>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</si>
  <si>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</si>
  <si>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</si>
  <si>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</si>
  <si>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</si>
  <si>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</si>
  <si>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</si>
  <si>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</si>
  <si>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</si>
  <si>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</si>
  <si>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</si>
  <si>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</si>
  <si>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</si>
  <si>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</si>
  <si>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</si>
  <si>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</si>
  <si>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</si>
  <si>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</si>
  <si>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</si>
  <si>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</si>
  <si>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</si>
  <si>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</si>
  <si>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</si>
  <si>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</si>
  <si>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</si>
  <si>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</si>
  <si>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</si>
  <si>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</si>
  <si>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</si>
  <si>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</si>
  <si>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</si>
  <si>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</si>
  <si>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</si>
  <si>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</si>
  <si>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</si>
  <si>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</si>
  <si>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</si>
  <si>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</si>
  <si>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</si>
  <si>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</si>
  <si>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</si>
  <si>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</si>
  <si>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</si>
  <si>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</si>
  <si>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</si>
  <si>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</si>
  <si>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</si>
  <si>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</si>
  <si>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</si>
  <si>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</si>
  <si>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</si>
  <si>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</si>
  <si>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</si>
  <si>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</si>
  <si>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</si>
  <si>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</si>
  <si>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</si>
  <si>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</si>
  <si>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</si>
  <si>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</si>
  <si>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</si>
  <si>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</si>
  <si>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</si>
  <si>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</si>
  <si>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</si>
  <si>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</si>
  <si>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</si>
  <si>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</si>
  <si>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</si>
  <si>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</si>
  <si>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</si>
  <si>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</si>
  <si>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</si>
  <si>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</si>
  <si>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</si>
  <si>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</si>
  <si>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</si>
  <si>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</si>
  <si>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</si>
  <si>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</si>
  <si>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</si>
  <si>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</si>
  <si>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</si>
  <si>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</si>
  <si>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</si>
  <si>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</si>
  <si>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</si>
  <si>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</si>
  <si>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</si>
  <si>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</si>
  <si>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</si>
  <si>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</si>
  <si>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</si>
  <si>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</si>
  <si>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</si>
  <si>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</si>
  <si>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</si>
  <si>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</si>
  <si>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</si>
  <si>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</si>
  <si>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</si>
  <si>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</si>
  <si>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</si>
  <si>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</si>
  <si>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</si>
  <si>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</si>
  <si>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</si>
  <si>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</si>
  <si>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</si>
  <si>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</si>
  <si>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</si>
  <si>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</si>
  <si>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</si>
  <si>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</si>
  <si>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</si>
  <si>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</si>
  <si>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</si>
  <si>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</si>
  <si>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</si>
  <si>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</si>
  <si>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</si>
  <si>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</si>
  <si>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</si>
  <si>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</si>
  <si>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</si>
  <si>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</si>
  <si>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</si>
  <si>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</si>
  <si>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</si>
  <si>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</si>
  <si>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</si>
  <si>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</si>
  <si>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</si>
  <si>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</si>
  <si>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</si>
  <si>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</si>
  <si>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</si>
  <si>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</si>
  <si>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</si>
  <si>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</si>
  <si>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</si>
  <si>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</si>
  <si>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</si>
  <si>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</si>
  <si>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</si>
  <si>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</si>
  <si>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</si>
  <si>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</si>
  <si>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</si>
  <si>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</si>
  <si>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</si>
  <si>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</si>
  <si>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</si>
  <si>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</si>
  <si>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</si>
  <si>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</si>
  <si>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</si>
  <si>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</si>
  <si>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</si>
  <si>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</si>
  <si>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</si>
  <si>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</si>
  <si>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</si>
  <si>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</si>
  <si>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</si>
  <si>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</si>
  <si>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</si>
  <si>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</si>
  <si>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</si>
  <si>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</si>
  <si>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</si>
  <si>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</si>
  <si>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</si>
  <si>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</si>
  <si>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</si>
  <si>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</si>
  <si>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</si>
  <si>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</si>
  <si>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</si>
  <si>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</si>
  <si>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</si>
  <si>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</si>
  <si>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</si>
  <si>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</si>
  <si>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</si>
  <si>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</si>
  <si>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</si>
  <si>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</si>
  <si>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</si>
  <si>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</si>
  <si>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</si>
  <si>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</si>
  <si>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</si>
  <si>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</si>
  <si>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</si>
  <si>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</si>
  <si>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</si>
  <si>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</si>
  <si>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</si>
  <si>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</si>
  <si>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</si>
  <si>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</si>
  <si>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</si>
  <si>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</si>
  <si>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</si>
  <si>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</si>
  <si>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</si>
  <si>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</si>
  <si>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</si>
  <si>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</si>
  <si>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</si>
  <si>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</si>
  <si>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</si>
  <si>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</si>
  <si>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</si>
  <si>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</si>
  <si>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</si>
  <si>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</si>
  <si>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</si>
  <si>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</si>
  <si>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</si>
  <si>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</si>
  <si>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</si>
  <si>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</si>
  <si>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</si>
  <si>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</si>
  <si>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</si>
  <si>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</si>
  <si>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</si>
  <si>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</si>
  <si>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</si>
  <si>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</si>
  <si>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</si>
  <si>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</si>
  <si>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</si>
  <si>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</si>
  <si>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</si>
  <si>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</si>
  <si>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</si>
  <si>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</si>
  <si>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</si>
  <si>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</si>
  <si>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</si>
  <si>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</si>
  <si>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</si>
  <si>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</si>
  <si>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</si>
  <si>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</si>
  <si>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</si>
  <si>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</si>
  <si>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</si>
  <si>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</si>
  <si>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</si>
  <si>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</si>
  <si>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</si>
  <si>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</si>
  <si>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</si>
  <si>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</si>
  <si>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</si>
  <si>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</si>
  <si>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</si>
  <si>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</si>
  <si>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</si>
  <si>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</si>
  <si>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</si>
  <si>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</si>
  <si>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</si>
  <si>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</si>
  <si>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</si>
  <si>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</si>
  <si>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</si>
  <si>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</si>
  <si>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</si>
  <si>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</si>
  <si>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</si>
  <si>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</si>
  <si>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</si>
  <si>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</si>
  <si>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</si>
  <si>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</si>
  <si>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</si>
  <si>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</si>
  <si>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</si>
  <si>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</si>
  <si>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</si>
  <si>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</si>
  <si>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</si>
  <si>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</si>
  <si>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</si>
  <si>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</si>
  <si>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</si>
  <si>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</si>
  <si>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</si>
  <si>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</si>
  <si>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</si>
  <si>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</si>
  <si>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</si>
  <si>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</si>
  <si>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</si>
  <si>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</si>
  <si>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</si>
  <si>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</si>
  <si>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</si>
  <si>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</si>
  <si>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</si>
  <si>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</si>
  <si>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</si>
  <si>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</si>
  <si>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</si>
  <si>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</si>
  <si>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</si>
  <si>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</si>
  <si>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</si>
  <si>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</si>
  <si>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</si>
  <si>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</si>
  <si>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</si>
  <si>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</si>
  <si>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</si>
  <si>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</si>
  <si>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</si>
  <si>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</si>
  <si>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</si>
  <si>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</si>
  <si>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</si>
  <si>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</si>
  <si>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</si>
  <si>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</si>
  <si>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</si>
  <si>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</si>
  <si>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</si>
  <si>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</si>
  <si>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</si>
  <si>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</si>
  <si>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</si>
  <si>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</si>
  <si>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</si>
  <si>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</si>
  <si>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</si>
  <si>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</si>
  <si>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</si>
  <si>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</si>
  <si>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</si>
  <si>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</si>
  <si>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</si>
  <si>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</si>
  <si>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</si>
  <si>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</si>
  <si>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</si>
  <si>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</si>
  <si>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</si>
  <si>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</si>
  <si>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</si>
  <si>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</si>
  <si>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</si>
  <si>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</si>
  <si>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</si>
  <si>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</si>
  <si>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</si>
  <si>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</si>
  <si>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</si>
  <si>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</si>
  <si>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</si>
  <si>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</si>
  <si>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</si>
  <si>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</si>
  <si>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</si>
  <si>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</si>
  <si>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</si>
  <si>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</si>
  <si>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</si>
  <si>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</si>
  <si>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</si>
  <si>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</si>
  <si>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</si>
  <si>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</si>
  <si>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</si>
  <si>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</si>
  <si>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</si>
  <si>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</si>
  <si>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</si>
  <si>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</si>
  <si>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</si>
  <si>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</si>
  <si>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</si>
  <si>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</si>
  <si>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</si>
  <si>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</si>
  <si>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</si>
  <si>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</si>
  <si>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</si>
  <si>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</si>
  <si>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</si>
  <si>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</si>
  <si>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</si>
  <si>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</si>
  <si>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</si>
  <si>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</si>
  <si>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</si>
  <si>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</si>
  <si>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</si>
  <si>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</si>
  <si>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</si>
  <si>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</si>
  <si>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</si>
  <si>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</si>
  <si>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</si>
  <si>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</si>
  <si>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</si>
  <si>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</si>
  <si>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</si>
  <si>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</si>
  <si>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</si>
  <si>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</si>
  <si>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</si>
  <si>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</si>
  <si>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</si>
  <si>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</si>
  <si>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</si>
  <si>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</si>
  <si>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</si>
  <si>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</si>
  <si>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</si>
  <si>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</si>
  <si>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</si>
  <si>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</si>
  <si>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</si>
  <si>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</si>
  <si>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</si>
  <si>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</si>
  <si>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</si>
  <si>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</si>
  <si>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</si>
  <si>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</si>
  <si>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</si>
  <si>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</si>
  <si>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</si>
  <si>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</si>
  <si>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</si>
  <si>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</si>
  <si>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</si>
  <si>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</si>
  <si>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</si>
  <si>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</si>
  <si>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</si>
  <si>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</si>
  <si>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</si>
  <si>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</si>
  <si>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</si>
  <si>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</si>
  <si>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</si>
  <si>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</si>
  <si>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</si>
  <si>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</si>
  <si>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</si>
  <si>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</si>
  <si>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</si>
  <si>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</si>
  <si>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</si>
  <si>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</si>
  <si>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</si>
  <si>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</si>
  <si>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</si>
  <si>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</si>
  <si>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</si>
  <si>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</si>
  <si>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</si>
  <si>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</si>
  <si>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</si>
  <si>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</si>
  <si>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</si>
  <si>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</si>
  <si>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</si>
  <si>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</si>
  <si>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</si>
  <si>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</si>
  <si>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</si>
  <si>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</si>
  <si>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</si>
  <si>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</si>
  <si>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</si>
  <si>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</si>
  <si>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</si>
  <si>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</si>
  <si>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</si>
  <si>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</si>
  <si>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</si>
  <si>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</si>
  <si>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</si>
  <si>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</si>
  <si>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</si>
  <si>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</si>
  <si>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</si>
  <si>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</si>
  <si>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</si>
  <si>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</si>
  <si>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</si>
  <si>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</si>
  <si>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</si>
  <si>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</si>
  <si>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</si>
  <si>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</si>
  <si>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</si>
  <si>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</si>
  <si>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</si>
  <si>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</si>
  <si>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</si>
  <si>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</si>
  <si>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</si>
  <si>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</si>
  <si>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</si>
  <si>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</si>
  <si>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</si>
  <si>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</si>
  <si>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</si>
  <si>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</si>
  <si>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</si>
  <si>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</si>
  <si>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</si>
  <si>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</si>
  <si>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</si>
  <si>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</si>
  <si>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</si>
  <si>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</si>
  <si>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</si>
  <si>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</si>
  <si>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</si>
  <si>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</si>
  <si>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</si>
  <si>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</si>
  <si>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</si>
  <si>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</si>
  <si>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</si>
  <si>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</si>
  <si>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</si>
  <si>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</si>
  <si>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</si>
  <si>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</si>
  <si>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</si>
  <si>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</si>
  <si>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</si>
  <si>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</si>
  <si>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</si>
  <si>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</si>
  <si>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</si>
  <si>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</si>
  <si>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</si>
  <si>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</si>
  <si>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</si>
  <si>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</si>
  <si>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</si>
  <si>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</si>
  <si>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</si>
  <si>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</si>
  <si>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</si>
  <si>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</si>
  <si>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</si>
  <si>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</si>
  <si>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</si>
  <si>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</si>
  <si>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</si>
  <si>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</si>
  <si>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</si>
  <si>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</si>
  <si>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</si>
  <si>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</si>
  <si>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</si>
  <si>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</si>
  <si>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</si>
  <si>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</si>
  <si>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</si>
  <si>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</si>
  <si>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</si>
  <si>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</si>
  <si>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</si>
  <si>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</si>
  <si>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</si>
  <si>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</si>
  <si>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</si>
  <si>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</si>
  <si>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</si>
  <si>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</si>
  <si>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</si>
  <si>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</si>
  <si>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</si>
  <si>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</si>
  <si>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</si>
  <si>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</si>
  <si>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</si>
  <si>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</si>
  <si>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</si>
  <si>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</si>
  <si>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</si>
  <si>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</si>
  <si>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</si>
  <si>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</si>
  <si>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</si>
  <si>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</si>
  <si>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</si>
  <si>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</si>
  <si>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</si>
  <si>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</si>
  <si>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</si>
  <si>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</si>
  <si>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</si>
  <si>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</si>
  <si>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</si>
  <si>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</si>
  <si>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</si>
  <si>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</si>
  <si>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</si>
  <si>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</si>
  <si>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</si>
  <si>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</si>
  <si>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</si>
  <si>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</si>
  <si>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</si>
  <si>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</si>
  <si>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</si>
  <si>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</si>
  <si>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</si>
  <si>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</si>
  <si>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</si>
  <si>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</si>
  <si>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</si>
  <si>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</si>
  <si>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</si>
  <si>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</si>
  <si>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</si>
  <si>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</si>
  <si>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</si>
  <si>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</si>
  <si>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</si>
  <si>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</si>
  <si>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</si>
  <si>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</si>
  <si>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</si>
  <si>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</si>
  <si>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</si>
  <si>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</si>
  <si>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</si>
  <si>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</si>
  <si>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</si>
  <si>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</si>
  <si>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</si>
  <si>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</si>
  <si>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</si>
  <si>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</si>
  <si>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</si>
  <si>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</si>
  <si>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</si>
  <si>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</si>
  <si>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</si>
  <si>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</si>
  <si>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</si>
  <si>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</si>
  <si>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</si>
  <si>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</si>
  <si>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</si>
  <si>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</si>
  <si>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</si>
  <si>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</si>
  <si>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</si>
  <si>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</si>
  <si>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</si>
  <si>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</si>
  <si>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</si>
  <si>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</si>
  <si>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</si>
  <si>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</si>
  <si>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</si>
  <si>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</si>
  <si>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</si>
  <si>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</si>
  <si>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</si>
  <si>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</si>
  <si>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</si>
  <si>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</si>
  <si>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</si>
  <si>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</si>
  <si>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</si>
  <si>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</si>
  <si>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</si>
  <si>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</si>
  <si>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</si>
  <si>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</si>
  <si>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</si>
  <si>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</si>
  <si>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</si>
  <si>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</si>
  <si>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</si>
  <si>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</si>
  <si>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</si>
  <si>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</si>
  <si>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</si>
  <si>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</si>
  <si>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</si>
  <si>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</si>
  <si>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</si>
  <si>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</si>
  <si>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</si>
  <si>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</si>
  <si>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</si>
  <si>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</si>
  <si>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</si>
  <si>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</si>
  <si>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</si>
  <si>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</si>
  <si>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</si>
  <si>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</si>
  <si>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</si>
  <si>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</si>
  <si>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</si>
  <si>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</si>
  <si>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</si>
  <si>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</si>
  <si>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</si>
  <si>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</si>
  <si>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</si>
  <si>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</si>
  <si>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</si>
  <si>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</si>
  <si>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</si>
  <si>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</si>
  <si>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</si>
  <si>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</si>
  <si>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</si>
  <si>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</si>
  <si>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</si>
  <si>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</si>
  <si>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</si>
  <si>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</si>
  <si>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</si>
  <si>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</si>
  <si>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</si>
  <si>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</si>
  <si>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</si>
  <si>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</si>
  <si>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</si>
  <si>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</si>
  <si>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</si>
  <si>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</si>
  <si>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</si>
  <si>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</si>
  <si>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</si>
  <si>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</si>
  <si>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</si>
  <si>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</si>
  <si>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</si>
  <si>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</si>
  <si>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</si>
  <si>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</si>
  <si>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</si>
  <si>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</si>
  <si>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</si>
  <si>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</si>
  <si>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</si>
  <si>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</si>
  <si>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</si>
  <si>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</si>
  <si>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</si>
  <si>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</si>
  <si>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</si>
  <si>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</si>
  <si>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</si>
  <si>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</si>
  <si>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</si>
  <si>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</si>
  <si>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</si>
  <si>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</si>
  <si>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</si>
  <si>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</si>
  <si>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</si>
  <si>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</si>
  <si>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</si>
  <si>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</si>
  <si>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</si>
  <si>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</si>
  <si>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</si>
  <si>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</si>
  <si>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</si>
  <si>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</si>
  <si>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</si>
  <si>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</si>
  <si>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</si>
  <si>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</si>
  <si>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</si>
  <si>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</si>
  <si>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</si>
  <si>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</si>
  <si>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</si>
  <si>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</si>
  <si>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</si>
  <si>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</si>
  <si>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</si>
  <si>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</si>
  <si>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</si>
  <si>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</si>
  <si>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</si>
  <si>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</si>
  <si>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</si>
  <si>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</si>
  <si>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</si>
  <si>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</si>
  <si>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</si>
  <si>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</si>
  <si>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</si>
  <si>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</si>
  <si>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</si>
  <si>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</si>
  <si>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</si>
  <si>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</si>
  <si>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</si>
  <si>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</si>
  <si>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</si>
  <si>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</si>
  <si>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</si>
  <si>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</si>
  <si>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</si>
  <si>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</si>
  <si>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</si>
  <si>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</si>
  <si>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</si>
  <si>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</si>
  <si>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</si>
  <si>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</si>
  <si>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</si>
  <si>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</si>
  <si>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</si>
  <si>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</si>
  <si>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</si>
  <si>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</si>
  <si>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</si>
  <si>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</si>
  <si>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</si>
  <si>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</si>
  <si>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</si>
  <si>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</si>
  <si>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</si>
  <si>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</si>
  <si>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</si>
  <si>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</si>
  <si>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</si>
  <si>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</si>
  <si>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</si>
  <si>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</si>
  <si>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</si>
  <si>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</si>
  <si>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</si>
  <si>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</si>
  <si>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</si>
  <si>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</si>
  <si>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</si>
  <si>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</si>
  <si>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</si>
  <si>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</si>
  <si>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</si>
  <si>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</si>
  <si>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</si>
  <si>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</si>
  <si>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</si>
  <si>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</si>
  <si>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</si>
  <si>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</si>
  <si>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</si>
  <si>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</si>
  <si>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</si>
  <si>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</si>
  <si>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</si>
  <si>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</si>
  <si>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</si>
  <si>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</si>
  <si>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</si>
  <si>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</si>
  <si>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</si>
  <si>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</si>
  <si>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</si>
  <si>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</si>
  <si>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</si>
  <si>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</si>
  <si>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</si>
  <si>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</si>
  <si>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</si>
  <si>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</si>
  <si>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</si>
  <si>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</si>
  <si>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</si>
  <si>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</si>
  <si>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</si>
  <si>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</si>
  <si>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</si>
  <si>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</si>
  <si>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</si>
  <si>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</si>
  <si>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</si>
  <si>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</si>
  <si>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</si>
  <si>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</si>
  <si>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</si>
  <si>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</si>
  <si>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</si>
  <si>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</si>
  <si>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</si>
  <si>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</si>
  <si>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</si>
  <si>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</si>
  <si>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</si>
  <si>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</si>
  <si>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</si>
  <si>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</si>
  <si>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</si>
  <si>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</si>
  <si>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</si>
  <si>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</si>
  <si>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</si>
  <si>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</si>
  <si>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</si>
  <si>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</si>
  <si>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</si>
  <si>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</si>
  <si>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</si>
  <si>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</si>
  <si>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</si>
  <si>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</si>
  <si>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</si>
  <si>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</si>
  <si>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</si>
  <si>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</si>
  <si>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</si>
  <si>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</si>
  <si>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</si>
  <si>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</si>
  <si>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</si>
  <si>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</si>
  <si>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</si>
  <si>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</si>
  <si>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</si>
  <si>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</si>
  <si>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</si>
  <si>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</si>
  <si>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</si>
  <si>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</si>
  <si>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</si>
  <si>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</si>
  <si>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</si>
  <si>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</si>
  <si>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</si>
  <si>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</si>
  <si>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</si>
  <si>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</si>
  <si>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</si>
  <si>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</si>
  <si>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</si>
  <si>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</si>
  <si>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</si>
  <si>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</si>
  <si>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</si>
  <si>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</si>
  <si>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</si>
  <si>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</si>
  <si>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</si>
  <si>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</si>
  <si>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</si>
  <si>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</si>
  <si>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</si>
  <si>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</si>
  <si>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</si>
  <si>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</si>
  <si>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</si>
  <si>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</si>
  <si>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</si>
  <si>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</si>
  <si>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</si>
  <si>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</si>
  <si>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</si>
  <si>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</si>
  <si>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</si>
  <si>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</si>
  <si>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</si>
  <si>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</si>
  <si>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</si>
  <si>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</si>
  <si>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</si>
  <si>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</si>
  <si>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</si>
  <si>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</si>
  <si>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</si>
  <si>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</si>
  <si>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</si>
  <si>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</si>
  <si>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</si>
  <si>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</si>
  <si>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</si>
  <si>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</si>
  <si>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</si>
  <si>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</si>
  <si>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</si>
  <si>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</si>
  <si>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</si>
  <si>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</si>
  <si>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</si>
  <si>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</si>
  <si>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</si>
  <si>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</si>
  <si>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</si>
  <si>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</si>
  <si>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</si>
  <si>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</si>
  <si>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</si>
  <si>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</si>
  <si>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</si>
  <si>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</si>
  <si>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</si>
  <si>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</si>
  <si>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</si>
  <si>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</si>
  <si>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</si>
  <si>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</si>
  <si>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</si>
  <si>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</si>
  <si>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</si>
  <si>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</si>
  <si>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</si>
  <si>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</si>
  <si>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</si>
  <si>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</si>
  <si>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</si>
  <si>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</si>
  <si>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</si>
  <si>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</si>
  <si>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</si>
  <si>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</si>
  <si>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</si>
  <si>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</si>
  <si>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</si>
  <si>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</si>
  <si>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</si>
  <si>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</si>
  <si>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</si>
  <si>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</si>
  <si>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</si>
  <si>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</si>
  <si>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</si>
  <si>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</si>
  <si>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</si>
  <si>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</si>
  <si>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</si>
  <si>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</si>
  <si>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</si>
  <si>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</si>
  <si>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</si>
  <si>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</si>
  <si>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</si>
  <si>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</si>
  <si>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</si>
  <si>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</si>
  <si>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</si>
  <si>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</si>
  <si>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</si>
  <si>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</si>
  <si>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</si>
  <si>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</si>
  <si>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</si>
  <si>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</si>
  <si>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</si>
  <si>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</si>
  <si>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</si>
  <si>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</si>
  <si>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</si>
  <si>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</si>
  <si>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</si>
  <si>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</si>
  <si>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</si>
  <si>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</si>
  <si>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</si>
  <si>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</si>
  <si>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</si>
  <si>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</si>
  <si>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</si>
  <si>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</si>
  <si>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</si>
  <si>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</si>
  <si>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</si>
  <si>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</si>
  <si>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</si>
  <si>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</si>
  <si>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</si>
  <si>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</si>
  <si>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</si>
  <si>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</si>
  <si>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</si>
  <si>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</si>
  <si>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</si>
  <si>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</si>
  <si>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</si>
  <si>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</si>
  <si>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</si>
  <si>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</si>
  <si>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</si>
  <si>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</si>
  <si>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</si>
  <si>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</si>
  <si>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</si>
  <si>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</si>
  <si>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</si>
  <si>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</si>
  <si>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</si>
  <si>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</si>
  <si>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</si>
  <si>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</si>
  <si>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</si>
  <si>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</si>
  <si>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</si>
  <si>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</si>
  <si>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</si>
  <si>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</si>
  <si>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</si>
  <si>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</si>
  <si>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</si>
  <si>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</si>
  <si>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</si>
  <si>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</si>
  <si>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</si>
  <si>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</si>
  <si>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</si>
  <si>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</si>
  <si>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</si>
  <si>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</si>
  <si>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</si>
  <si>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</si>
  <si>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</si>
  <si>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</si>
  <si>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</si>
  <si>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</si>
  <si>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</si>
  <si>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</si>
  <si>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</si>
  <si>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</si>
  <si>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</si>
  <si>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</si>
  <si>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</si>
  <si>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</si>
  <si>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</si>
  <si>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</si>
  <si>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</si>
  <si>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</si>
  <si>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</si>
  <si>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</si>
  <si>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</si>
  <si>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</si>
  <si>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</si>
  <si>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</si>
  <si>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</si>
  <si>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</si>
  <si>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</si>
  <si>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</si>
  <si>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</si>
  <si>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</si>
  <si>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</si>
  <si>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</si>
  <si>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</si>
  <si>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</si>
  <si>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</si>
  <si>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</si>
  <si>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</si>
  <si>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</si>
  <si>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</si>
  <si>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</si>
  <si>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</si>
  <si>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</si>
  <si>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</si>
  <si>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</si>
  <si>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</si>
  <si>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</si>
  <si>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</si>
  <si>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</si>
  <si>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</si>
  <si>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</si>
  <si>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</si>
  <si>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</si>
  <si>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</si>
  <si>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</si>
  <si>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</si>
  <si>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</si>
  <si>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</si>
  <si>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</si>
  <si>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</si>
  <si>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</si>
  <si>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</si>
  <si>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</si>
  <si>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</si>
  <si>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</si>
  <si>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</si>
  <si>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</si>
  <si>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</si>
  <si>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</si>
  <si>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</si>
  <si>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</si>
  <si>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</si>
  <si>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</si>
  <si>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</si>
  <si>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</si>
  <si>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</si>
  <si>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</si>
  <si>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</si>
  <si>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</si>
  <si>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</si>
  <si>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</si>
  <si>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</si>
  <si>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</si>
  <si>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</si>
  <si>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</si>
  <si>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</si>
  <si>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</si>
  <si>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</si>
  <si>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</si>
  <si>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</si>
  <si>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</si>
  <si>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</si>
  <si>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</si>
  <si>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</si>
  <si>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</si>
  <si>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</si>
  <si>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</si>
  <si>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</si>
  <si>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</si>
  <si>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</si>
  <si>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</si>
  <si>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</si>
  <si>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</si>
  <si>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</si>
  <si>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</si>
  <si>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</si>
  <si>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</si>
  <si>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</si>
  <si>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</si>
  <si>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</si>
  <si>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</si>
  <si>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</si>
  <si>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</si>
  <si>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</si>
  <si>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</si>
  <si>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</si>
  <si>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</si>
  <si>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</si>
  <si>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</si>
  <si>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</si>
  <si>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</si>
  <si>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</si>
  <si>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</si>
  <si>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</si>
  <si>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</si>
  <si>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</si>
  <si>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</si>
  <si>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</si>
  <si>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</si>
  <si>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</si>
  <si>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</si>
  <si>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</si>
  <si>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</si>
  <si>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</si>
  <si>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</si>
  <si>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</si>
  <si>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</si>
  <si>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</si>
  <si>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</si>
  <si>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</si>
  <si>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</si>
  <si>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</si>
  <si>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</si>
  <si>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</si>
  <si>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</si>
  <si>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</si>
  <si>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</si>
  <si>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</si>
  <si>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</si>
  <si>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</si>
  <si>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</si>
  <si>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</si>
  <si>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</si>
  <si>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</si>
  <si>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</si>
  <si>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</si>
  <si>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</si>
  <si>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</si>
  <si>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</si>
  <si>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</si>
  <si>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</si>
  <si>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</si>
  <si>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</si>
  <si>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</si>
  <si>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</si>
  <si>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</si>
  <si>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</si>
  <si>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</si>
  <si>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</si>
  <si>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</si>
  <si>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</si>
  <si>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</si>
  <si>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</si>
  <si>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</si>
  <si>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</si>
  <si>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</si>
  <si>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</si>
  <si>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</si>
  <si>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</si>
  <si>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</si>
  <si>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</si>
  <si>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</si>
  <si>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</si>
  <si>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</si>
  <si>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</si>
  <si>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</si>
  <si>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</si>
  <si>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</si>
  <si>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</si>
  <si>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</si>
  <si>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</si>
  <si>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</si>
  <si>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</si>
  <si>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</si>
  <si>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</si>
  <si>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</si>
  <si>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</si>
  <si>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</si>
  <si>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</si>
  <si>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</si>
  <si>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</si>
  <si>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</si>
  <si>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</si>
  <si>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</si>
  <si>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</si>
  <si>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</si>
  <si>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</si>
  <si>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</si>
  <si>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</si>
  <si>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</si>
  <si>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</si>
  <si>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</si>
  <si>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</si>
  <si>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</si>
  <si>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</si>
  <si>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</si>
  <si>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</si>
  <si>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</si>
  <si>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</si>
  <si>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</si>
  <si>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</si>
  <si>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</si>
  <si>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</si>
  <si>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</si>
  <si>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</si>
  <si>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</si>
  <si>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</si>
  <si>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</si>
  <si>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</si>
  <si>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</si>
  <si>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</si>
  <si>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</si>
  <si>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</si>
  <si>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</si>
  <si>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</si>
  <si>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</si>
  <si>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</si>
  <si>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</si>
  <si>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</si>
  <si>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</si>
  <si>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</si>
  <si>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</si>
  <si>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</si>
  <si>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</si>
  <si>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</si>
  <si>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</si>
  <si>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</si>
  <si>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</si>
  <si>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</si>
  <si>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</si>
  <si>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</si>
  <si>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</si>
  <si>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</si>
  <si>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</si>
  <si>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</si>
  <si>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</si>
  <si>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</si>
  <si>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</si>
  <si>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</si>
  <si>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</si>
  <si>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</si>
  <si>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</si>
  <si>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</si>
  <si>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</si>
  <si>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</si>
  <si>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</si>
  <si>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</si>
  <si>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</si>
  <si>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</si>
  <si>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</si>
  <si>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</si>
  <si>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</si>
  <si>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</si>
  <si>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</si>
  <si>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</si>
  <si>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</si>
  <si>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</si>
  <si>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</si>
  <si>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</si>
  <si>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</si>
  <si>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</si>
  <si>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</si>
  <si>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</si>
  <si>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</si>
  <si>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</si>
  <si>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</si>
  <si>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</si>
  <si>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</si>
  <si>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</si>
  <si>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</si>
  <si>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</si>
  <si>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</si>
  <si>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</si>
  <si>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</si>
  <si>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</si>
  <si>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</si>
  <si>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</si>
  <si>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</si>
  <si>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</si>
  <si>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</si>
  <si>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</si>
  <si>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</si>
  <si>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</si>
  <si>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</si>
  <si>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</si>
  <si>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</si>
  <si>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</si>
  <si>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</si>
  <si>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</si>
  <si>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</si>
  <si>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</si>
  <si>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</si>
  <si>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</si>
  <si>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</si>
  <si>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</si>
  <si>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</si>
  <si>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</si>
  <si>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</si>
  <si>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</si>
  <si>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</si>
  <si>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</si>
  <si>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</si>
  <si>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</si>
  <si>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</si>
  <si>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</si>
  <si>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</si>
  <si>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</si>
  <si>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</si>
  <si>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</si>
  <si>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</si>
  <si>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</si>
  <si>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</si>
  <si>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</si>
  <si>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</si>
  <si>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</si>
  <si>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</si>
  <si>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</si>
  <si>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</si>
  <si>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</si>
  <si>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</si>
  <si>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</si>
  <si>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</si>
  <si>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</si>
  <si>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</si>
  <si>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</si>
  <si>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</si>
  <si>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</si>
  <si>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</si>
  <si>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</si>
  <si>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</si>
  <si>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</si>
  <si>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</si>
  <si>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</si>
  <si>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</si>
  <si>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</si>
  <si>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</si>
  <si>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</si>
  <si>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</si>
  <si>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</si>
  <si>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</si>
  <si>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</si>
  <si>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</si>
  <si>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</si>
  <si>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</si>
  <si>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</si>
  <si>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</si>
  <si>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</si>
  <si>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</si>
  <si>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</si>
  <si>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</si>
  <si>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</si>
  <si>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</si>
  <si>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</si>
  <si>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</si>
  <si>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</si>
  <si>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</si>
  <si>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</si>
  <si>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</si>
  <si>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</si>
  <si>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</si>
  <si>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</si>
  <si>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</si>
  <si>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</si>
  <si>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</si>
  <si>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</si>
  <si>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</si>
  <si>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</si>
  <si>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</si>
  <si>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</si>
  <si>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</si>
  <si>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</si>
  <si>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</si>
  <si>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</si>
  <si>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</si>
  <si>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</si>
  <si>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</si>
  <si>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</si>
  <si>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</si>
  <si>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</si>
  <si>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</si>
  <si>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</si>
  <si>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</si>
  <si>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</si>
  <si>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</si>
  <si>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</si>
  <si>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</si>
  <si>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</si>
  <si>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</si>
  <si>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</si>
  <si>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</si>
  <si>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</si>
  <si>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</si>
  <si>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</si>
  <si>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</si>
  <si>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</si>
  <si>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</si>
  <si>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</si>
  <si>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</si>
  <si>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</si>
  <si>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</si>
  <si>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</si>
  <si>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</si>
  <si>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</si>
  <si>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</si>
  <si>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</si>
  <si>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</si>
  <si>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</si>
  <si>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</si>
  <si>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</si>
  <si>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</si>
  <si>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</si>
  <si>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</si>
  <si>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</si>
  <si>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</si>
  <si>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</si>
  <si>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</si>
  <si>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</si>
  <si>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</si>
  <si>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</si>
  <si>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</si>
  <si>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</si>
  <si>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</si>
  <si>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</si>
  <si>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</si>
  <si>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</si>
  <si>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</si>
  <si>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</si>
  <si>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</si>
  <si>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</si>
  <si>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</si>
  <si>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</si>
  <si>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</si>
  <si>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</si>
  <si>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</si>
  <si>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</si>
  <si>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</si>
  <si>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</si>
  <si>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</si>
  <si>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</si>
  <si>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</si>
  <si>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</si>
  <si>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</si>
  <si>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</si>
  <si>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</si>
  <si>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</si>
  <si>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</si>
  <si>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</si>
  <si>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</si>
  <si>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</si>
  <si>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</si>
  <si>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</si>
  <si>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</si>
  <si>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</si>
  <si>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</si>
  <si>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</si>
  <si>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</si>
  <si>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</si>
  <si>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</si>
  <si>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</si>
  <si>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</si>
  <si>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</si>
  <si>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</si>
  <si>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</si>
  <si>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</si>
  <si>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</si>
  <si>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</si>
  <si>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</si>
  <si>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</si>
  <si>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</si>
  <si>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</si>
  <si>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</si>
  <si>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</si>
  <si>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</si>
  <si>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</si>
  <si>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</si>
  <si>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</si>
  <si>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</si>
  <si>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</si>
  <si>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</si>
  <si>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</si>
  <si>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</si>
  <si>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</si>
  <si>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</si>
  <si>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</si>
  <si>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</si>
  <si>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</si>
  <si>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</si>
  <si>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</si>
  <si>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</si>
  <si>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</si>
  <si>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</si>
  <si>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</si>
  <si>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</si>
  <si>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</si>
  <si>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</si>
  <si>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</si>
  <si>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</si>
  <si>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</si>
  <si>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</si>
  <si>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</si>
  <si>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</si>
  <si>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</si>
  <si>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</si>
  <si>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</si>
  <si>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</si>
  <si>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</si>
  <si>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</si>
  <si>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</si>
  <si>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</si>
  <si>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</si>
  <si>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</si>
  <si>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</si>
  <si>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</si>
  <si>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</si>
  <si>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</si>
  <si>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</si>
  <si>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</si>
  <si>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</si>
  <si>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</si>
  <si>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</si>
  <si>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</si>
  <si>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</si>
  <si>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</si>
  <si>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</si>
  <si>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</si>
  <si>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</si>
  <si>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</si>
  <si>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</si>
  <si>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</si>
  <si>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</si>
  <si>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</si>
  <si>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</si>
  <si>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</si>
  <si>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</si>
  <si>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</si>
  <si>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</si>
  <si>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</si>
  <si>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</si>
  <si>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</si>
  <si>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</si>
  <si>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</si>
  <si>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</si>
  <si>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</si>
  <si>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</si>
  <si>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</si>
  <si>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</si>
  <si>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</si>
  <si>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</si>
  <si>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</si>
  <si>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</si>
  <si>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</si>
  <si>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</si>
  <si>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</si>
  <si>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</si>
  <si>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</si>
  <si>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</si>
  <si>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</si>
  <si>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</si>
  <si>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</si>
  <si>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</si>
  <si>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</si>
  <si>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</si>
  <si>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</si>
  <si>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</si>
  <si>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</si>
  <si>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</si>
  <si>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</si>
  <si>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</si>
  <si>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</si>
  <si>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</si>
  <si>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</si>
  <si>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</si>
  <si>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</si>
  <si>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</si>
  <si>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</si>
  <si>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</si>
  <si>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</si>
  <si>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</si>
  <si>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</si>
  <si>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</si>
  <si>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</si>
  <si>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</si>
  <si>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</si>
  <si>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</si>
  <si>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</si>
  <si>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</si>
  <si>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</si>
  <si>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</si>
  <si>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</si>
  <si>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</si>
  <si>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</si>
  <si>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</si>
  <si>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</si>
  <si>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</si>
  <si>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</si>
  <si>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</si>
  <si>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</si>
  <si>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</si>
  <si>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</si>
  <si>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</si>
  <si>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</si>
  <si>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</si>
  <si>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</si>
  <si>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</si>
  <si>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</si>
  <si>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</si>
  <si>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</si>
  <si>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</si>
  <si>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</si>
  <si>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</si>
  <si>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</si>
  <si>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</si>
  <si>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</si>
  <si>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</si>
  <si>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</si>
  <si>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</si>
  <si>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</si>
  <si>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</si>
  <si>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</si>
  <si>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</si>
  <si>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</si>
  <si>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</si>
  <si>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</si>
  <si>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</si>
  <si>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</si>
  <si>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</si>
  <si>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</si>
  <si>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</si>
  <si>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</si>
  <si>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</si>
  <si>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</si>
  <si>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</si>
  <si>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</si>
  <si>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</si>
  <si>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</si>
  <si>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</si>
  <si>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</si>
  <si>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</si>
  <si>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</si>
  <si>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</si>
  <si>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</si>
  <si>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</si>
  <si>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</si>
  <si>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</si>
  <si>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</si>
  <si>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</si>
  <si>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</si>
  <si>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</si>
  <si>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</si>
  <si>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</si>
  <si>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</si>
  <si>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</si>
  <si>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</si>
  <si>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</si>
  <si>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</si>
  <si>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</si>
  <si>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</si>
  <si>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</si>
  <si>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</si>
  <si>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</si>
  <si>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</si>
  <si>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</si>
  <si>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</si>
  <si>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</si>
  <si>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</si>
  <si>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</si>
  <si>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</si>
  <si>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</si>
  <si>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</si>
  <si>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</si>
  <si>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</si>
  <si>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</si>
  <si>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</si>
  <si>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</si>
  <si>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</si>
  <si>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</si>
  <si>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</si>
  <si>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</si>
  <si>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</si>
  <si>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</si>
  <si>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</si>
  <si>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</si>
  <si>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</si>
  <si>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</si>
  <si>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</si>
  <si>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</si>
  <si>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</si>
  <si>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</si>
  <si>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</si>
  <si>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</si>
  <si>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</si>
  <si>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</si>
  <si>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</si>
  <si>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</si>
  <si>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</si>
  <si>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</si>
  <si>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</si>
  <si>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</si>
  <si>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</si>
  <si>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</si>
  <si>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</si>
  <si>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</si>
  <si>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</si>
  <si>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</si>
  <si>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</si>
  <si>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</si>
  <si>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</si>
  <si>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</si>
  <si>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</si>
  <si>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</si>
  <si>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</si>
  <si>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</si>
  <si>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</si>
  <si>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</si>
  <si>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</si>
  <si>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</si>
  <si>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</si>
  <si>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</si>
  <si>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</si>
  <si>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</si>
  <si>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</si>
  <si>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</si>
  <si>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</si>
  <si>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</si>
  <si>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</si>
  <si>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</si>
  <si>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</si>
  <si>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</si>
  <si>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</si>
  <si>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</si>
  <si>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</si>
  <si>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</si>
  <si>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</si>
  <si>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</si>
  <si>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</si>
  <si>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</si>
  <si>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</si>
  <si>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</si>
  <si>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</si>
  <si>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</si>
  <si>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</si>
  <si>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</si>
  <si>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</si>
  <si>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</si>
  <si>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</si>
  <si>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</si>
  <si>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</si>
  <si>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</si>
  <si>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</si>
  <si>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</si>
  <si>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</si>
  <si>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</si>
  <si>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</si>
  <si>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</si>
  <si>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</si>
  <si>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</si>
  <si>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</si>
  <si>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</si>
  <si>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</si>
  <si>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</si>
  <si>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</si>
  <si>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</si>
  <si>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</si>
  <si>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</si>
  <si>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</si>
  <si>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</si>
  <si>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</si>
  <si>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</si>
  <si>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</si>
  <si>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</si>
  <si>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</si>
  <si>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</si>
  <si>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</si>
  <si>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</si>
  <si>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</si>
  <si>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</si>
  <si>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</si>
  <si>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</si>
  <si>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</si>
  <si>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</si>
  <si>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</si>
  <si>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</si>
  <si>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</si>
  <si>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</si>
  <si>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</si>
  <si>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</si>
  <si>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</si>
  <si>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</si>
  <si>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</si>
  <si>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</si>
  <si>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</si>
  <si>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</si>
  <si>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</si>
  <si>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</si>
  <si>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</si>
  <si>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</si>
  <si>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</si>
  <si>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</si>
  <si>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</si>
  <si>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</si>
  <si>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</si>
  <si>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</si>
  <si>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</si>
  <si>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</si>
  <si>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</si>
  <si>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</si>
  <si>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</si>
  <si>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</si>
  <si>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</si>
  <si>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</si>
  <si>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</si>
  <si>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</si>
  <si>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</si>
  <si>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</si>
  <si>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</si>
  <si>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</si>
  <si>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</si>
  <si>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</si>
  <si>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</si>
  <si>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</si>
  <si>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</si>
  <si>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</si>
  <si>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</si>
  <si>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</si>
  <si>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</si>
  <si>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</si>
  <si>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</si>
  <si>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</si>
  <si>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</si>
  <si>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</si>
  <si>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</si>
  <si>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</si>
  <si>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</si>
  <si>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</si>
  <si>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</si>
  <si>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</si>
  <si>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</si>
  <si>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</si>
  <si>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</si>
  <si>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</si>
  <si>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</si>
  <si>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</si>
  <si>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</si>
  <si>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</si>
  <si>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</si>
  <si>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</si>
  <si>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</si>
  <si>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</si>
  <si>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</si>
  <si>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</si>
  <si>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</si>
  <si>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</si>
  <si>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</si>
  <si>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</si>
  <si>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</si>
  <si>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</si>
  <si>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</si>
  <si>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</si>
  <si>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</si>
  <si>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</si>
  <si>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</si>
  <si>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</si>
  <si>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</si>
  <si>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</si>
  <si>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</si>
  <si>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</si>
  <si>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</si>
  <si>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</si>
  <si>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</si>
  <si>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</si>
  <si>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</si>
  <si>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</si>
  <si>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</si>
  <si>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</si>
  <si>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</si>
  <si>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</si>
  <si>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</si>
  <si>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</si>
  <si>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</si>
  <si>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</si>
  <si>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</si>
  <si>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</si>
  <si>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</si>
  <si>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</si>
  <si>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</si>
  <si>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</si>
  <si>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</si>
  <si>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</si>
  <si>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</si>
  <si>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</si>
  <si>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</si>
  <si>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</si>
  <si>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</si>
  <si>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</si>
  <si>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</si>
  <si>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</si>
  <si>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</si>
  <si>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</si>
  <si>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</si>
  <si>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</si>
  <si>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</si>
  <si>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</si>
  <si>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</si>
  <si>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</si>
  <si>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</si>
  <si>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</si>
  <si>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</si>
  <si>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</si>
  <si>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</si>
  <si>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</si>
  <si>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</si>
  <si>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</si>
  <si>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</si>
  <si>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</si>
  <si>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</si>
  <si>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</si>
  <si>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</si>
  <si>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</si>
  <si>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</si>
  <si>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</si>
  <si>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</si>
  <si>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</si>
  <si>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</si>
  <si>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</si>
  <si>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</si>
  <si>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</si>
  <si>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</si>
  <si>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</si>
  <si>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</si>
  <si>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</si>
  <si>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</si>
  <si>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</si>
  <si>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</si>
  <si>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</si>
  <si>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</si>
  <si>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</si>
  <si>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</si>
  <si>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</si>
  <si>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</si>
  <si>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</si>
  <si>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</si>
  <si>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</si>
  <si>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</si>
  <si>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</si>
  <si>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</si>
  <si>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</si>
  <si>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</si>
  <si>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</si>
  <si>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</si>
  <si>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</si>
  <si>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</si>
  <si>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</si>
  <si>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</si>
  <si>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</si>
  <si>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</si>
  <si>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</si>
  <si>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</si>
  <si>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</si>
  <si>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</si>
  <si>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</si>
  <si>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</si>
  <si>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</si>
  <si>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</si>
  <si>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</si>
  <si>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</si>
  <si>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</si>
  <si>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</si>
  <si>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</si>
  <si>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</si>
  <si>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</si>
  <si>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</si>
  <si>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</si>
  <si>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</si>
  <si>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</si>
  <si>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</si>
  <si>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</si>
  <si>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</si>
  <si>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</si>
  <si>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</si>
  <si>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</si>
  <si>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</si>
  <si>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</si>
  <si>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</si>
  <si>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</si>
  <si>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</si>
  <si>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</si>
  <si>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</si>
  <si>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</si>
  <si>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</si>
  <si>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</si>
  <si>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</si>
  <si>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</si>
  <si>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</si>
  <si>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</si>
  <si>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</si>
  <si>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</si>
  <si>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</si>
  <si>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</si>
  <si>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</si>
  <si>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</si>
  <si>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</si>
  <si>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</si>
  <si>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</si>
  <si>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</si>
  <si>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</si>
  <si>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</si>
  <si>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</si>
  <si>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</si>
  <si>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</si>
  <si>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</si>
  <si>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</si>
  <si>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</si>
  <si>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</si>
  <si>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</si>
  <si>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</si>
  <si>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</si>
  <si>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</si>
  <si>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</si>
  <si>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</si>
  <si>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</si>
  <si>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</si>
  <si>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</si>
  <si>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</si>
  <si>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</si>
  <si>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</si>
  <si>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</si>
  <si>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</si>
  <si>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</si>
  <si>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</si>
  <si>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</si>
  <si>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</si>
  <si>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</si>
  <si>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</si>
  <si>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</si>
  <si>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</si>
  <si>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</si>
  <si>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</si>
  <si>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</si>
  <si>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</si>
  <si>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</si>
  <si>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</si>
  <si>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</si>
  <si>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</si>
  <si>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</si>
  <si>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</si>
  <si>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</si>
  <si>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</si>
  <si>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</si>
  <si>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</si>
  <si>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</si>
  <si>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</si>
  <si>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</si>
  <si>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</si>
  <si>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</si>
  <si>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</si>
  <si>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</si>
  <si>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</si>
  <si>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</si>
  <si>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</si>
  <si>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</si>
  <si>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</si>
  <si>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</si>
  <si>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</si>
  <si>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</si>
  <si>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</si>
  <si>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</si>
  <si>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</si>
  <si>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</si>
  <si>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</si>
  <si>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</si>
  <si>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</si>
  <si>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</si>
  <si>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</si>
  <si>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</si>
  <si>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</si>
  <si>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</si>
  <si>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</si>
  <si>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</si>
  <si>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</si>
  <si>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</si>
  <si>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</si>
  <si>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</si>
  <si>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</si>
  <si>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</si>
  <si>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</si>
  <si>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</si>
  <si>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</si>
  <si>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</si>
  <si>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</si>
  <si>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</si>
  <si>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</si>
  <si>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</si>
  <si>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</si>
  <si>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</si>
  <si>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</si>
  <si>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</si>
  <si>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</si>
  <si>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</si>
  <si>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</si>
  <si>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</si>
  <si>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</si>
  <si>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</si>
  <si>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</si>
  <si>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</si>
  <si>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</si>
  <si>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</si>
  <si>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</si>
  <si>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</si>
  <si>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</si>
  <si>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</si>
  <si>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</si>
  <si>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</si>
  <si>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</si>
  <si>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</si>
  <si>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</si>
  <si>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</si>
  <si>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</si>
  <si>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</si>
  <si>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</si>
  <si>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</si>
  <si>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</si>
  <si>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</si>
  <si>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</si>
  <si>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</si>
  <si>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</si>
  <si>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</si>
  <si>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</si>
  <si>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</si>
  <si>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</si>
  <si>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</si>
  <si>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</si>
  <si>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</si>
  <si>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</si>
  <si>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</si>
  <si>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</si>
  <si>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</si>
  <si>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</si>
  <si>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</si>
  <si>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</si>
  <si>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</si>
  <si>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</si>
  <si>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</si>
  <si>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</si>
  <si>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</si>
  <si>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</si>
  <si>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</si>
  <si>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</si>
  <si>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</si>
  <si>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</si>
  <si>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</si>
  <si>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</si>
  <si>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</si>
  <si>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</si>
  <si>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</si>
  <si>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</si>
  <si>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</si>
  <si>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</si>
  <si>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</si>
  <si>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</si>
  <si>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</si>
  <si>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</si>
  <si>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</si>
  <si>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</si>
  <si>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</si>
  <si>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</si>
  <si>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</si>
  <si>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</si>
  <si>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</si>
  <si>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</si>
  <si>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</si>
  <si>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</si>
  <si>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</si>
  <si>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</si>
  <si>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</si>
  <si>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</si>
  <si>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</si>
  <si>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</si>
  <si>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</si>
  <si>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</si>
  <si>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</si>
  <si>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</si>
  <si>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</si>
  <si>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</si>
  <si>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</si>
  <si>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</si>
  <si>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</si>
  <si>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</si>
  <si>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</si>
  <si>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</si>
  <si>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</si>
  <si>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</si>
  <si>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</si>
  <si>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</si>
  <si>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</si>
  <si>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</si>
  <si>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</si>
  <si>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</si>
  <si>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</si>
  <si>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</si>
  <si>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</si>
  <si>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</si>
  <si>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</si>
  <si>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</si>
  <si>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</si>
  <si>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</si>
  <si>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</si>
  <si>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</si>
  <si>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</si>
  <si>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</si>
  <si>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</si>
  <si>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</si>
  <si>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</si>
  <si>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</si>
  <si>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</si>
  <si>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</si>
  <si>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</si>
  <si>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</si>
  <si>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</si>
  <si>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</si>
  <si>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</si>
  <si>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</si>
  <si>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</si>
  <si>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</si>
  <si>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</si>
  <si>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</si>
  <si>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</si>
  <si>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</si>
  <si>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</si>
  <si>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</si>
  <si>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</si>
  <si>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</si>
  <si>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</si>
  <si>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</si>
  <si>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</si>
  <si>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</si>
  <si>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</si>
  <si>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</si>
  <si>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</si>
  <si>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</si>
  <si>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</si>
  <si>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</si>
  <si>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</si>
  <si>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</si>
  <si>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</si>
  <si>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</si>
  <si>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</si>
  <si>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</si>
  <si>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</si>
  <si>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</si>
  <si>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</si>
  <si>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</si>
  <si>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</si>
  <si>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</si>
  <si>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</si>
  <si>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</si>
  <si>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</si>
  <si>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</si>
  <si>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</si>
  <si>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</si>
  <si>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</si>
  <si>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</si>
  <si>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</si>
  <si>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</si>
  <si>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</si>
  <si>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</si>
  <si>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</si>
  <si>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</si>
  <si>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</si>
  <si>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</si>
  <si>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</si>
  <si>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</si>
  <si>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</si>
  <si>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</si>
  <si>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</si>
  <si>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</si>
  <si>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</si>
  <si>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</si>
  <si>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</si>
  <si>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</si>
  <si>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</si>
  <si>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</si>
  <si>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</si>
  <si>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</si>
  <si>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</si>
  <si>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</si>
  <si>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</si>
  <si>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</si>
  <si>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</si>
  <si>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</si>
  <si>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</si>
  <si>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</si>
  <si>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</si>
  <si>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</si>
  <si>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</si>
  <si>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</si>
  <si>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</si>
  <si>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</si>
  <si>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</si>
  <si>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</si>
  <si>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</si>
  <si>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</si>
  <si>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</si>
  <si>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</si>
  <si>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</si>
  <si>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</si>
  <si>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</si>
  <si>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</si>
  <si>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</si>
  <si>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</si>
  <si>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</si>
  <si>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</si>
  <si>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</si>
  <si>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</si>
  <si>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</si>
  <si>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</si>
  <si>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</si>
  <si>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</si>
  <si>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</si>
  <si>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</si>
  <si>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</si>
  <si>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</si>
  <si>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</si>
  <si>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</si>
  <si>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</si>
  <si>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</si>
  <si>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</si>
  <si>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</si>
  <si>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</si>
  <si>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</si>
  <si>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</si>
  <si>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</si>
  <si>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</si>
  <si>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</si>
  <si>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</si>
  <si>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</si>
  <si>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</si>
  <si>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</si>
  <si>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</si>
  <si>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</si>
  <si>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</si>
  <si>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</si>
  <si>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</si>
  <si>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</si>
  <si>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</si>
  <si>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</si>
  <si>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</si>
  <si>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</si>
  <si>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</si>
  <si>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</si>
  <si>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</si>
  <si>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</si>
  <si>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</si>
  <si>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</si>
  <si>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</si>
  <si>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</si>
  <si>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</si>
  <si>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</si>
  <si>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</si>
  <si>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</si>
  <si>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</si>
  <si>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</si>
  <si>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</si>
  <si>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</si>
  <si>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</si>
  <si>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</si>
  <si>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</si>
  <si>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</si>
  <si>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</si>
  <si>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</si>
  <si>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</si>
  <si>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</si>
  <si>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</si>
  <si>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</si>
  <si>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</si>
  <si>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</si>
  <si>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</si>
  <si>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</si>
  <si>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</si>
  <si>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</si>
  <si>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</si>
  <si>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</si>
  <si>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</si>
  <si>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</si>
  <si>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</si>
  <si>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</si>
  <si>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</si>
  <si>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</si>
  <si>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</si>
  <si>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</si>
  <si>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</si>
  <si>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</si>
  <si>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</si>
  <si>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</si>
  <si>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</si>
  <si>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</si>
  <si>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</si>
  <si>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</si>
  <si>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</si>
  <si>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</si>
  <si>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</si>
  <si>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</si>
  <si>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</si>
  <si>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</si>
  <si>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</si>
  <si>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</si>
  <si>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</si>
  <si>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</si>
  <si>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</si>
  <si>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</si>
  <si>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</si>
  <si>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</si>
  <si>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</si>
  <si>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</si>
  <si>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</si>
  <si>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</si>
  <si>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</si>
  <si>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</si>
  <si>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</si>
  <si>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</si>
  <si>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</si>
  <si>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</si>
  <si>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</si>
  <si>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</si>
  <si>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</si>
  <si>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</si>
  <si>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</si>
  <si>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</si>
  <si>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</si>
  <si>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</si>
  <si>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</si>
  <si>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</si>
  <si>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</si>
  <si>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</si>
  <si>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</si>
  <si>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</si>
  <si>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</si>
  <si>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</si>
  <si>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</si>
  <si>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</si>
  <si>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</si>
  <si>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</si>
  <si>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</si>
  <si>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</si>
  <si>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</si>
  <si>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</si>
  <si>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</si>
  <si>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</si>
  <si>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</si>
  <si>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</si>
  <si>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</si>
  <si>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</si>
  <si>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</si>
  <si>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</si>
  <si>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</si>
  <si>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</si>
  <si>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</si>
  <si>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</si>
  <si>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</si>
  <si>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</si>
  <si>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</si>
  <si>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</si>
  <si>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</si>
  <si>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</si>
  <si>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</si>
  <si>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</si>
  <si>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</si>
  <si>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</si>
  <si>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</si>
  <si>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</si>
  <si>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</si>
  <si>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</si>
  <si>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</si>
  <si>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</si>
  <si>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</si>
  <si>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</si>
  <si>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</si>
  <si>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</si>
  <si>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</si>
  <si>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</si>
  <si>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</si>
  <si>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</si>
  <si>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</si>
  <si>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</si>
  <si>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</si>
  <si>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</si>
  <si>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</si>
  <si>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</si>
  <si>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</si>
  <si>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</si>
  <si>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</si>
  <si>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</si>
  <si>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</si>
  <si>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</si>
  <si>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</si>
  <si>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</si>
  <si>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</si>
  <si>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</si>
  <si>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</si>
  <si>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</si>
  <si>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</si>
  <si>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</si>
  <si>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</si>
  <si>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</si>
  <si>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</si>
  <si>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</si>
  <si>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</si>
  <si>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</si>
  <si>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</si>
  <si>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</si>
  <si>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</si>
  <si>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</si>
  <si>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</si>
  <si>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</si>
  <si>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</si>
  <si>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</si>
  <si>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</si>
  <si>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</si>
  <si>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</si>
  <si>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</si>
  <si>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</si>
  <si>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</si>
  <si>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</si>
  <si>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</si>
  <si>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</si>
  <si>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</si>
  <si>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</si>
  <si>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</si>
  <si>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</si>
  <si>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</si>
  <si>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</si>
  <si>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</si>
  <si>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</si>
  <si>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</si>
  <si>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</si>
  <si>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</si>
  <si>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</si>
  <si>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</si>
  <si>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</si>
  <si>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</si>
  <si>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</si>
  <si>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</si>
  <si>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</si>
  <si>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</si>
  <si>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</si>
  <si>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</si>
  <si>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</si>
  <si>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</si>
  <si>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</si>
  <si>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</si>
  <si>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</si>
  <si>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</si>
  <si>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</si>
  <si>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</si>
  <si>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</si>
  <si>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</si>
  <si>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</si>
  <si>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</si>
  <si>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</si>
  <si>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</si>
  <si>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</si>
  <si>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</si>
  <si>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</si>
  <si>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</si>
  <si>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</si>
  <si>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</si>
  <si>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</si>
  <si>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</si>
  <si>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</si>
  <si>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</si>
  <si>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</si>
  <si>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</si>
  <si>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</si>
  <si>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</si>
  <si>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</si>
  <si>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</si>
  <si>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</si>
  <si>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</si>
  <si>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</si>
  <si>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</si>
  <si>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</si>
  <si>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</si>
  <si>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</si>
  <si>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</si>
  <si>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</si>
  <si>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</si>
  <si>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</si>
  <si>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</si>
  <si>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</si>
  <si>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</si>
  <si>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</si>
  <si>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</si>
  <si>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</si>
  <si>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</si>
  <si>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</si>
  <si>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</si>
  <si>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</si>
  <si>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</si>
  <si>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</si>
  <si>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</si>
  <si>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</si>
  <si>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</si>
  <si>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</si>
  <si>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</si>
  <si>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</si>
  <si>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</si>
  <si>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</si>
  <si>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</si>
  <si>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</si>
  <si>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</si>
  <si>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</si>
  <si>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</si>
  <si>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</si>
  <si>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</si>
  <si>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</si>
  <si>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</si>
  <si>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</si>
  <si>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</si>
  <si>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</si>
  <si>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</si>
  <si>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</si>
  <si>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</si>
  <si>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</si>
  <si>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</si>
  <si>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</si>
  <si>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</si>
  <si>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</si>
  <si>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</si>
  <si>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</si>
  <si>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</si>
  <si>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</si>
  <si>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</si>
  <si>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</si>
  <si>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</si>
  <si>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</si>
  <si>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</si>
  <si>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</si>
  <si>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</si>
  <si>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</si>
  <si>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</si>
  <si>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</si>
  <si>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</si>
  <si>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</si>
  <si>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</si>
  <si>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</si>
  <si>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</si>
  <si>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</si>
  <si>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</si>
  <si>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</si>
  <si>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</si>
  <si>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</si>
  <si>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</si>
  <si>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</si>
  <si>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</si>
  <si>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</si>
  <si>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</si>
  <si>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</si>
  <si>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</si>
  <si>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</si>
  <si>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</si>
  <si>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</si>
  <si>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</si>
  <si>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</si>
  <si>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</si>
  <si>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</si>
  <si>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</si>
  <si>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</si>
  <si>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</si>
  <si>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</si>
  <si>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</si>
  <si>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</si>
  <si>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</si>
  <si>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</si>
  <si>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</si>
  <si>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</si>
  <si>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</si>
  <si>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</si>
  <si>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</si>
  <si>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</si>
  <si>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</si>
  <si>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</si>
  <si>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</si>
  <si>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</si>
  <si>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</si>
  <si>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</si>
  <si>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</si>
  <si>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</si>
  <si>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</si>
  <si>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</si>
  <si>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</si>
  <si>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</si>
  <si>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</si>
  <si>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</si>
  <si>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</si>
  <si>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</si>
  <si>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</si>
  <si>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</si>
  <si>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</si>
  <si>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</si>
  <si>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</si>
  <si>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</si>
  <si>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</si>
  <si>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</si>
  <si>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</si>
  <si>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</si>
  <si>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</si>
  <si>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</si>
  <si>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</si>
  <si>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</si>
  <si>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</si>
  <si>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</si>
  <si>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</si>
  <si>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</si>
  <si>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</si>
  <si>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</si>
  <si>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</si>
  <si>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</si>
  <si>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</si>
  <si>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</si>
  <si>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</si>
  <si>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</si>
  <si>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</si>
  <si>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</si>
  <si>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</si>
  <si>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</si>
  <si>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</si>
  <si>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</si>
  <si>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</si>
  <si>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</si>
  <si>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</si>
  <si>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</si>
  <si>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</si>
  <si>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</si>
  <si>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</si>
  <si>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</si>
  <si>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</si>
  <si>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</si>
  <si>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</si>
  <si>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</si>
  <si>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</si>
  <si>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</si>
  <si>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</si>
  <si>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</si>
  <si>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</si>
  <si>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</si>
  <si>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</si>
  <si>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</si>
  <si>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</si>
  <si>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</si>
  <si>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</si>
  <si>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</si>
  <si>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</si>
  <si>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</si>
  <si>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</si>
  <si>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</si>
  <si>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</si>
  <si>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</si>
  <si>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</si>
  <si>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</si>
  <si>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</si>
  <si>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</si>
  <si>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</si>
  <si>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</si>
  <si>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</si>
  <si>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</si>
  <si>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</si>
  <si>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</si>
  <si>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</si>
  <si>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</si>
  <si>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</si>
  <si>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</si>
  <si>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</si>
  <si>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</si>
  <si>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</si>
  <si>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</si>
  <si>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</si>
  <si>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</si>
  <si>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</si>
  <si>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</si>
  <si>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</si>
  <si>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</si>
  <si>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</si>
  <si>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</si>
  <si>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</si>
  <si>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</si>
  <si>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</si>
  <si>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</si>
  <si>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</si>
  <si>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</si>
  <si>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</si>
  <si>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</si>
  <si>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</si>
  <si>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</si>
  <si>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</si>
  <si>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</si>
  <si>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</si>
  <si>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</si>
  <si>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</si>
  <si>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</si>
  <si>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</si>
  <si>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</si>
  <si>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</si>
  <si>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</si>
  <si>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</si>
  <si>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</si>
  <si>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</si>
  <si>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</si>
  <si>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</si>
  <si>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</si>
  <si>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</si>
  <si>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</si>
  <si>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</si>
  <si>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</si>
  <si>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</si>
  <si>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</si>
  <si>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</si>
  <si>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</si>
  <si>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</si>
  <si>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</si>
  <si>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</si>
  <si>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</si>
  <si>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</si>
  <si>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</si>
  <si>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</si>
  <si>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</si>
  <si>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</si>
  <si>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</si>
  <si>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</si>
  <si>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</si>
  <si>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</si>
  <si>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</si>
  <si>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</si>
  <si>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</si>
  <si>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</si>
  <si>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</si>
  <si>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</si>
  <si>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</si>
  <si>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</si>
  <si>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</si>
  <si>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</si>
  <si>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</si>
  <si>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</si>
  <si>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</si>
  <si>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</si>
  <si>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</si>
  <si>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</si>
  <si>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</si>
  <si>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</si>
  <si>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</si>
  <si>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</si>
  <si>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</si>
  <si>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</si>
  <si>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</si>
  <si>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</si>
  <si>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</si>
  <si>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</si>
  <si>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</si>
  <si>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</si>
  <si>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</si>
  <si>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</si>
  <si>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</si>
  <si>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</si>
  <si>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</si>
  <si>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</si>
  <si>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</si>
  <si>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</si>
  <si>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</si>
  <si>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</si>
  <si>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</si>
  <si>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</si>
  <si>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</si>
  <si>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</si>
  <si>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</si>
  <si>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</si>
  <si>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</si>
  <si>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</si>
  <si>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</si>
  <si>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</si>
  <si>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</si>
  <si>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</si>
  <si>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</si>
  <si>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</si>
  <si>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</si>
  <si>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</si>
  <si>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</si>
  <si>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</si>
  <si>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</si>
  <si>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</si>
  <si>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</si>
  <si>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</si>
  <si>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</si>
  <si>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</si>
  <si>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</si>
  <si>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</si>
  <si>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</si>
  <si>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</si>
  <si>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</si>
  <si>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</si>
  <si>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</si>
  <si>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</si>
  <si>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</si>
  <si>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</si>
  <si>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</si>
  <si>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</si>
  <si>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</si>
  <si>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</si>
  <si>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</si>
  <si>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</si>
  <si>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</si>
  <si>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</si>
  <si>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</si>
  <si>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</si>
  <si>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</si>
  <si>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</si>
  <si>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</si>
  <si>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</si>
  <si>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</si>
  <si>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</si>
  <si>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</si>
  <si>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</si>
  <si>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</si>
  <si>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</si>
  <si>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</si>
  <si>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</si>
  <si>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</si>
  <si>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</si>
  <si>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</si>
  <si>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</si>
  <si>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</si>
  <si>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</si>
  <si>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</si>
  <si>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</si>
  <si>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</si>
  <si>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</si>
  <si>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</si>
  <si>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</si>
  <si>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</si>
  <si>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</si>
  <si>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</si>
  <si>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</si>
  <si>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</si>
  <si>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</si>
  <si>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</si>
  <si>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</si>
  <si>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</si>
  <si>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</si>
  <si>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</si>
  <si>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</si>
  <si>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</si>
  <si>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</si>
  <si>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</si>
  <si>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</si>
  <si>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</si>
  <si>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</si>
  <si>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</si>
  <si>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</si>
  <si>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</si>
  <si>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</si>
  <si>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</si>
  <si>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</si>
  <si>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</si>
  <si>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</si>
  <si>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</si>
  <si>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</si>
  <si>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</si>
  <si>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</si>
  <si>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</si>
  <si>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</si>
  <si>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</si>
  <si>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</si>
  <si>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</si>
  <si>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</si>
  <si>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</si>
  <si>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</si>
  <si>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</si>
  <si>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</si>
  <si>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</si>
  <si>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</si>
  <si>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</si>
  <si>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</si>
  <si>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</si>
  <si>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</si>
  <si>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</si>
  <si>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</si>
  <si>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</si>
  <si>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</si>
  <si>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</si>
  <si>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</si>
  <si>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</si>
  <si>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</si>
  <si>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</si>
  <si>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</si>
  <si>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</si>
  <si>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</si>
  <si>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</si>
  <si>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</si>
  <si>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</si>
  <si>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</si>
  <si>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</si>
  <si>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</si>
  <si>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</si>
  <si>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</si>
  <si>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</si>
  <si>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</si>
  <si>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</si>
  <si>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</si>
  <si>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</si>
  <si>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</si>
  <si>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</si>
  <si>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</si>
  <si>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</si>
  <si>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</si>
  <si>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</si>
  <si>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</si>
  <si>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</si>
  <si>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</si>
  <si>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</si>
  <si>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</si>
  <si>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</si>
  <si>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</si>
  <si>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</si>
  <si>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</si>
  <si>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</si>
  <si>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</si>
  <si>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</si>
  <si>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</si>
  <si>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</si>
  <si>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</si>
  <si>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</si>
  <si>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</si>
  <si>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</si>
  <si>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</si>
  <si>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</si>
  <si>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</si>
  <si>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</si>
  <si>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</si>
  <si>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</si>
  <si>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</si>
  <si>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</si>
  <si>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</si>
  <si>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</si>
  <si>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</si>
  <si>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</si>
  <si>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</si>
  <si>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</si>
  <si>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</si>
  <si>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</si>
  <si>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</si>
  <si>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</si>
  <si>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</si>
  <si>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</si>
  <si>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</si>
  <si>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</si>
  <si>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</si>
  <si>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</si>
  <si>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</si>
  <si>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</si>
  <si>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</si>
  <si>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</si>
  <si>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</si>
  <si>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</si>
  <si>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</si>
  <si>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</si>
  <si>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</si>
  <si>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</si>
  <si>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</si>
  <si>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</si>
  <si>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</si>
  <si>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</si>
  <si>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</si>
  <si>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</si>
  <si>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</si>
  <si>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</si>
  <si>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</si>
  <si>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</si>
  <si>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</si>
  <si>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</si>
  <si>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</si>
  <si>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</si>
  <si>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</si>
  <si>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</si>
  <si>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</si>
  <si>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</si>
  <si>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</si>
  <si>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</si>
  <si>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</si>
  <si>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</si>
  <si>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</si>
  <si>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</si>
  <si>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</si>
  <si>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</si>
  <si>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</si>
  <si>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</si>
  <si>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</si>
  <si>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</si>
  <si>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</si>
  <si>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</si>
  <si>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</si>
  <si>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</si>
  <si>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</si>
  <si>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</si>
  <si>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</si>
  <si>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</si>
  <si>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</si>
  <si>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</si>
  <si>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</si>
  <si>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</si>
  <si>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</si>
  <si>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</si>
  <si>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</si>
  <si>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</si>
  <si>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</si>
  <si>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</si>
  <si>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</si>
  <si>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</si>
  <si>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</si>
  <si>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</si>
  <si>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</si>
  <si>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</si>
  <si>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</si>
  <si>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</si>
  <si>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</si>
  <si>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</si>
  <si>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</si>
  <si>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</si>
  <si>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</si>
  <si>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</si>
  <si>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</si>
  <si>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</si>
  <si>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</si>
  <si>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</si>
  <si>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</si>
  <si>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</si>
  <si>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</si>
  <si>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</si>
  <si>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</si>
  <si>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</si>
  <si>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</si>
  <si>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</si>
  <si>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</si>
  <si>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</si>
  <si>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</si>
  <si>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</si>
  <si>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</si>
  <si>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</si>
  <si>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</si>
  <si>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</si>
  <si>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</si>
  <si>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</si>
  <si>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</si>
  <si>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</si>
  <si>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</si>
  <si>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</si>
  <si>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</si>
  <si>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</si>
  <si>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</si>
  <si>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</si>
  <si>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</si>
  <si>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</si>
  <si>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</si>
  <si>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</si>
  <si>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</si>
  <si>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</si>
  <si>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</si>
  <si>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</si>
  <si>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</si>
  <si>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</si>
  <si>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</si>
  <si>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</si>
  <si>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</si>
  <si>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</si>
  <si>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</si>
  <si>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</si>
  <si>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</si>
  <si>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</si>
  <si>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</si>
  <si>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</si>
  <si>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</si>
  <si>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</si>
  <si>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</si>
  <si>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</si>
  <si>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</si>
  <si>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</si>
  <si>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</si>
  <si>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</si>
  <si>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</si>
  <si>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</si>
  <si>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</si>
  <si>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</si>
  <si>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</si>
  <si>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</si>
  <si>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</si>
  <si>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</si>
  <si>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</si>
  <si>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</si>
  <si>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</si>
  <si>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</si>
  <si>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</si>
  <si>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</si>
  <si>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</si>
  <si>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</si>
  <si>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</si>
  <si>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</si>
  <si>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</si>
  <si>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</si>
  <si>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</si>
  <si>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</si>
  <si>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</si>
  <si>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</si>
  <si>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</si>
  <si>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</si>
  <si>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</si>
  <si>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</si>
  <si>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</si>
  <si>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</si>
  <si>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</si>
  <si>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</si>
  <si>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</si>
  <si>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</si>
  <si>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</si>
  <si>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</si>
  <si>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</si>
  <si>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</si>
  <si>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</si>
  <si>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</si>
  <si>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</si>
  <si>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</si>
  <si>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</si>
  <si>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</si>
  <si>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</si>
  <si>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</si>
  <si>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</si>
  <si>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</si>
  <si>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</si>
  <si>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</si>
  <si>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</si>
  <si>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</si>
  <si>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</si>
  <si>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</si>
  <si>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</si>
  <si>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</si>
  <si>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</si>
  <si>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</si>
  <si>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</si>
  <si>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</si>
  <si>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</si>
  <si>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</si>
  <si>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</si>
  <si>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</si>
  <si>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</si>
  <si>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</si>
  <si>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</si>
  <si>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</si>
  <si>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</si>
  <si>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</si>
  <si>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</si>
  <si>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</si>
  <si>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</si>
  <si>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</si>
  <si>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</si>
  <si>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</si>
  <si>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</si>
  <si>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</si>
  <si>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</si>
  <si>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</si>
  <si>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</si>
  <si>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</si>
  <si>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</si>
  <si>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</si>
  <si>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</si>
  <si>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</si>
  <si>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</si>
  <si>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</si>
  <si>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</si>
  <si>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</si>
  <si>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</si>
  <si>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</si>
  <si>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</si>
  <si>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</si>
  <si>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</si>
  <si>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</si>
  <si>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</si>
  <si>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</si>
  <si>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</si>
  <si>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</si>
  <si>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</si>
  <si>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</si>
  <si>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</si>
  <si>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</si>
  <si>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</si>
  <si>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</si>
  <si>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</si>
  <si>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</si>
  <si>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</si>
  <si>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</si>
  <si>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</si>
  <si>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</si>
  <si>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</si>
  <si>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</si>
  <si>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</si>
  <si>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</si>
  <si>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</si>
  <si>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</si>
  <si>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</si>
  <si>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</si>
  <si>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</si>
  <si>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</si>
  <si>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</si>
  <si>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</si>
  <si>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</si>
  <si>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</si>
  <si>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</si>
  <si>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</si>
  <si>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</si>
  <si>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</si>
  <si>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</si>
  <si>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</si>
  <si>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</si>
  <si>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</si>
  <si>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</si>
  <si>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</si>
  <si>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</si>
  <si>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</si>
  <si>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</si>
  <si>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</si>
  <si>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</si>
  <si>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</si>
  <si>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</si>
  <si>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</si>
  <si>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</si>
  <si>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</si>
  <si>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</si>
  <si>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</si>
  <si>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</si>
  <si>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</si>
  <si>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</si>
  <si>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</si>
  <si>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</si>
  <si>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</si>
  <si>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</si>
  <si>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</si>
  <si>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</si>
  <si>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</si>
  <si>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</si>
  <si>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</si>
  <si>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</si>
  <si>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</si>
  <si>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</si>
  <si>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</si>
  <si>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</si>
  <si>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</si>
  <si>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</si>
  <si>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</si>
  <si>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</si>
  <si>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</si>
  <si>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</si>
  <si>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</si>
  <si>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</si>
  <si>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</si>
  <si>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</si>
  <si>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</si>
  <si>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</si>
  <si>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</si>
  <si>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</si>
  <si>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</si>
  <si>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</si>
  <si>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</si>
  <si>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</si>
  <si>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</si>
  <si>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</si>
  <si>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</si>
  <si>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</si>
  <si>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</si>
  <si>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</si>
  <si>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</si>
  <si>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</si>
  <si>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</si>
  <si>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</si>
  <si>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</si>
  <si>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</si>
  <si>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</si>
  <si>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</si>
  <si>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</si>
  <si>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</si>
  <si>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</si>
  <si>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</si>
  <si>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</si>
  <si>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</si>
  <si>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</si>
  <si>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</si>
  <si>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</si>
  <si>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</si>
  <si>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</si>
  <si>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</si>
  <si>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</si>
  <si>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</si>
  <si>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</si>
  <si>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</si>
  <si>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</si>
  <si>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</si>
  <si>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</si>
  <si>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</si>
  <si>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</si>
  <si>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</si>
  <si>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</si>
  <si>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</si>
  <si>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</si>
  <si>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</si>
  <si>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</si>
  <si>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</si>
  <si>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</si>
  <si>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</si>
  <si>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</si>
  <si>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</si>
  <si>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</si>
  <si>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</si>
  <si>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</si>
  <si>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</si>
  <si>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</si>
  <si>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</si>
  <si>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</si>
  <si>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</si>
  <si>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</si>
  <si>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</si>
  <si>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</si>
  <si>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</si>
  <si>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</si>
  <si>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</si>
  <si>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</si>
  <si>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</si>
  <si>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</si>
  <si>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</si>
  <si>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</si>
  <si>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</si>
  <si>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</si>
  <si>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</si>
  <si>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</si>
  <si>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</si>
  <si>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</si>
  <si>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</si>
  <si>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</si>
  <si>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</si>
  <si>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</si>
  <si>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</si>
  <si>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</si>
  <si>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</si>
  <si>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</si>
  <si>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</si>
  <si>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</si>
  <si>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</si>
  <si>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</si>
  <si>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</si>
  <si>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</si>
  <si>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</si>
  <si>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</si>
  <si>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</si>
  <si>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</si>
  <si>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</si>
  <si>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</si>
  <si>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</si>
  <si>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</si>
  <si>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</si>
  <si>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</si>
  <si>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</si>
  <si>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</si>
  <si>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</si>
  <si>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</si>
  <si>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</si>
  <si>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</si>
  <si>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</si>
  <si>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</si>
  <si>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</si>
  <si>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</si>
  <si>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</si>
  <si>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</si>
  <si>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</si>
  <si>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</si>
  <si>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</si>
  <si>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</si>
  <si>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</si>
  <si>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</si>
  <si>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</si>
  <si>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</si>
  <si>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</si>
  <si>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</si>
  <si>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</si>
  <si>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</si>
  <si>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</si>
  <si>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</si>
  <si>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</si>
  <si>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</si>
  <si>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</si>
  <si>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</si>
  <si>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</si>
  <si>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</si>
  <si>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</si>
  <si>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</si>
  <si>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</si>
  <si>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</si>
  <si>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</si>
  <si>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</si>
  <si>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</si>
  <si>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</si>
  <si>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</si>
  <si>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</si>
  <si>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</si>
  <si>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</si>
  <si>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</si>
  <si>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</si>
  <si>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</si>
  <si>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</si>
  <si>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</si>
  <si>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</si>
  <si>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</si>
  <si>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</si>
  <si>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</si>
  <si>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</si>
  <si>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</si>
  <si>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</si>
  <si>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</si>
  <si>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</si>
  <si>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</si>
  <si>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</si>
  <si>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</si>
  <si>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</si>
  <si>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</si>
  <si>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</si>
  <si>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</si>
  <si>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</si>
  <si>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</si>
  <si>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</si>
  <si>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</si>
  <si>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</si>
  <si>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</si>
  <si>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</si>
  <si>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</si>
  <si>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</si>
  <si>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</si>
  <si>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</si>
  <si>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</si>
  <si>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</si>
  <si>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</si>
  <si>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</si>
  <si>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</si>
  <si>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</si>
  <si>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</si>
  <si>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</si>
  <si>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</si>
  <si>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</si>
  <si>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</si>
  <si>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</si>
  <si>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</si>
  <si>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</si>
  <si>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</si>
  <si>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</si>
  <si>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</si>
  <si>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</si>
  <si>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</si>
  <si>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</si>
  <si>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</si>
  <si>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</si>
  <si>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</si>
  <si>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</si>
  <si>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</si>
  <si>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</si>
  <si>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</si>
  <si>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</si>
  <si>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</si>
  <si>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</si>
  <si>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</si>
  <si>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</si>
  <si>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</si>
  <si>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</si>
  <si>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</si>
  <si>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</si>
  <si>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</si>
  <si>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</si>
  <si>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</si>
  <si>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</si>
  <si>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</si>
  <si>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</si>
  <si>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</si>
  <si>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</si>
  <si>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</si>
  <si>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</si>
  <si>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</si>
  <si>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</si>
  <si>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</si>
  <si>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</si>
  <si>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</si>
  <si>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</si>
  <si>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</si>
  <si>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</si>
  <si>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</si>
  <si>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</si>
  <si>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</si>
  <si>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</si>
  <si>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</si>
  <si>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</si>
  <si>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</si>
  <si>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</si>
  <si>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</si>
  <si>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</si>
  <si>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</si>
  <si>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</si>
  <si>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</si>
  <si>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</si>
  <si>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</si>
  <si>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</si>
  <si>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</si>
  <si>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</si>
  <si>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</si>
  <si>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</si>
  <si>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</si>
  <si>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</si>
  <si>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</si>
  <si>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</si>
  <si>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</si>
  <si>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</si>
  <si>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</si>
  <si>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</si>
  <si>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</si>
  <si>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</si>
  <si>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</si>
  <si>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</si>
  <si>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</si>
  <si>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</si>
  <si>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</si>
  <si>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</si>
  <si>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</si>
  <si>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</si>
  <si>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</si>
  <si>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</si>
  <si>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</si>
  <si>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</si>
  <si>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</si>
  <si>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</si>
  <si>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</si>
  <si>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</si>
  <si>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</si>
  <si>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</si>
  <si>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</si>
  <si>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</si>
  <si>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</si>
  <si>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</si>
  <si>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</si>
  <si>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</si>
  <si>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</si>
  <si>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</si>
  <si>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</si>
  <si>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</si>
  <si>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</si>
  <si>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</si>
  <si>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</si>
  <si>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</si>
  <si>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</si>
  <si>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</si>
  <si>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</si>
  <si>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</si>
  <si>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</si>
  <si>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</si>
  <si>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</si>
  <si>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</si>
  <si>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</si>
  <si>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</si>
  <si>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</si>
  <si>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</si>
  <si>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</si>
  <si>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</si>
  <si>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</si>
  <si>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</si>
  <si>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</si>
  <si>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</si>
  <si>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</si>
  <si>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</si>
  <si>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</si>
  <si>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</si>
  <si>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</si>
  <si>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</si>
  <si>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</si>
  <si>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</si>
  <si>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</si>
  <si>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</si>
  <si>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</si>
  <si>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</si>
  <si>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</si>
  <si>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</si>
  <si>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</si>
  <si>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</si>
  <si>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</si>
  <si>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</si>
  <si>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</si>
  <si>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</si>
  <si>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</si>
  <si>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</si>
  <si>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</si>
  <si>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</si>
  <si>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</si>
  <si>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</si>
  <si>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</si>
  <si>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</si>
  <si>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</si>
  <si>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</si>
  <si>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</si>
  <si>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</si>
  <si>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</si>
  <si>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</si>
  <si>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</si>
  <si>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</si>
  <si>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</si>
  <si>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</si>
  <si>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</si>
  <si>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</si>
  <si>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</si>
  <si>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</si>
  <si>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</si>
  <si>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</si>
  <si>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</si>
  <si>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</si>
  <si>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</si>
  <si>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</si>
  <si>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</si>
  <si>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</si>
  <si>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</si>
  <si>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</si>
  <si>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</si>
  <si>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</si>
  <si>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</si>
  <si>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</si>
  <si>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</si>
  <si>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</si>
  <si>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</si>
  <si>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</si>
  <si>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</si>
  <si>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</si>
  <si>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</si>
  <si>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</si>
  <si>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</si>
  <si>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</si>
  <si>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</si>
  <si>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</si>
  <si>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</si>
  <si>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</si>
  <si>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</si>
  <si>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</si>
  <si>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</si>
  <si>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</si>
  <si>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</si>
  <si>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</si>
  <si>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</si>
  <si>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</si>
  <si>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</si>
  <si>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</si>
  <si>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</si>
  <si>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</si>
  <si>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</si>
  <si>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</si>
  <si>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</si>
  <si>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</si>
  <si>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</si>
  <si>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</si>
  <si>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</si>
  <si>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</si>
  <si>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</si>
  <si>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</si>
  <si>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</si>
  <si>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</si>
  <si>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</si>
  <si>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</si>
  <si>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</si>
  <si>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</si>
  <si>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</si>
  <si>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</si>
  <si>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</si>
  <si>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</si>
  <si>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</si>
  <si>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</si>
  <si>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</si>
  <si>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</si>
  <si>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</si>
  <si>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</si>
  <si>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</si>
  <si>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</si>
  <si>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</si>
  <si>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</si>
  <si>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</si>
  <si>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</si>
  <si>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</si>
  <si>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</si>
  <si>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</si>
  <si>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</si>
  <si>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</si>
  <si>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</si>
  <si>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</si>
  <si>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</si>
  <si>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</si>
  <si>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</si>
  <si>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</si>
  <si>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</si>
  <si>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</si>
  <si>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</si>
  <si>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</si>
  <si>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</si>
  <si>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</si>
  <si>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</si>
  <si>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</si>
  <si>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</si>
  <si>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</si>
  <si>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</si>
  <si>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</si>
  <si>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</si>
  <si>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</si>
  <si>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</si>
  <si>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</si>
  <si>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</si>
  <si>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</si>
  <si>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</si>
  <si>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</si>
  <si>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</si>
  <si>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</si>
  <si>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</si>
  <si>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</si>
  <si>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</si>
  <si>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</si>
  <si>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</si>
  <si>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</si>
  <si>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</si>
  <si>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</si>
  <si>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</si>
  <si>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</si>
  <si>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</si>
  <si>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</si>
  <si>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</si>
  <si>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</si>
  <si>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</si>
  <si>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</si>
  <si>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</si>
  <si>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</si>
  <si>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</si>
  <si>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</si>
  <si>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</si>
  <si>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</si>
  <si>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</si>
  <si>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</si>
  <si>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</si>
  <si>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</si>
  <si>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</si>
  <si>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</si>
  <si>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</si>
  <si>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</si>
  <si>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</si>
  <si>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</si>
  <si>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</si>
  <si>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</si>
  <si>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</si>
  <si>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</si>
  <si>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</si>
  <si>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</si>
  <si>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</si>
  <si>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</si>
  <si>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</si>
  <si>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</si>
  <si>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</si>
  <si>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</si>
  <si>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</si>
  <si>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</si>
  <si>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</si>
  <si>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</si>
  <si>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</si>
  <si>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</si>
  <si>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</si>
  <si>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</si>
  <si>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</si>
  <si>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</si>
  <si>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</si>
  <si>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</si>
  <si>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</si>
  <si>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</si>
  <si>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</si>
  <si>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</si>
  <si>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</si>
  <si>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</si>
  <si>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</si>
  <si>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</si>
  <si>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</si>
  <si>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</si>
  <si>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</si>
  <si>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</si>
  <si>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</si>
  <si>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</si>
  <si>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</si>
  <si>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</si>
  <si>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</si>
  <si>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</si>
  <si>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</si>
  <si>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</si>
  <si>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</si>
  <si>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</si>
  <si>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</si>
  <si>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</si>
  <si>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</si>
  <si>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</si>
  <si>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</si>
  <si>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</si>
  <si>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</si>
  <si>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</si>
  <si>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</si>
  <si>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</si>
  <si>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</si>
  <si>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</si>
  <si>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</si>
  <si>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</si>
  <si>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</si>
  <si>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</si>
  <si>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</si>
  <si>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</si>
  <si>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</si>
  <si>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</si>
  <si>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</si>
  <si>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</si>
  <si>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</si>
  <si>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</si>
  <si>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</si>
  <si>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</si>
  <si>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</si>
  <si>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</si>
  <si>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</si>
  <si>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</si>
  <si>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</si>
  <si>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</si>
  <si>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</si>
  <si>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</si>
  <si>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</si>
  <si>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</si>
  <si>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</si>
  <si>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</si>
  <si>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</si>
  <si>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</si>
  <si>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</si>
  <si>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</si>
  <si>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</si>
  <si>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</si>
  <si>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</si>
  <si>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</si>
  <si>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</si>
  <si>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</si>
  <si>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</si>
  <si>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</si>
  <si>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</si>
  <si>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</si>
  <si>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</si>
  <si>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</si>
  <si>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</si>
  <si>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</si>
  <si>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</si>
  <si>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</si>
  <si>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</si>
  <si>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</si>
  <si>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</si>
  <si>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</si>
  <si>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</si>
  <si>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</si>
  <si>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</si>
  <si>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</si>
  <si>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</si>
  <si>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</si>
  <si>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</si>
  <si>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</si>
  <si>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</si>
  <si>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</si>
  <si>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</si>
  <si>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</si>
  <si>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</si>
  <si>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</si>
  <si>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</si>
  <si>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</si>
  <si>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</si>
  <si>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</si>
  <si>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</si>
  <si>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</si>
  <si>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</si>
  <si>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</si>
  <si>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</si>
  <si>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</si>
  <si>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</si>
  <si>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</si>
  <si>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</si>
  <si>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</si>
  <si>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</si>
  <si>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</si>
  <si>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</si>
  <si>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</si>
  <si>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</si>
  <si>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</si>
  <si>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</si>
  <si>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</si>
  <si>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</si>
  <si>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</si>
  <si>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</si>
  <si>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</si>
  <si>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</si>
  <si>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</si>
  <si>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</si>
  <si>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</si>
  <si>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</si>
  <si>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</si>
  <si>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</si>
  <si>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</si>
  <si>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</si>
  <si>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</si>
  <si>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</si>
  <si>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</si>
  <si>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</si>
  <si>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</si>
  <si>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</si>
  <si>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</si>
  <si>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</si>
  <si>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</si>
  <si>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</si>
  <si>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</si>
  <si>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</si>
  <si>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</si>
  <si>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</si>
  <si>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</si>
  <si>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</si>
  <si>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</si>
  <si>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</si>
  <si>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</si>
  <si>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</si>
  <si>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</si>
  <si>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</si>
  <si>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</si>
  <si>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</si>
  <si>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</si>
  <si>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</si>
  <si>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</si>
  <si>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</si>
  <si>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</si>
  <si>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</si>
  <si>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</si>
  <si>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</si>
  <si>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</si>
  <si>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</si>
  <si>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</si>
  <si>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</si>
  <si>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</si>
  <si>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</si>
  <si>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</si>
  <si>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</si>
  <si>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</si>
  <si>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</si>
  <si>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</si>
  <si>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</si>
  <si>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</si>
  <si>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</si>
  <si>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</si>
  <si>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</si>
  <si>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</si>
  <si>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</si>
  <si>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</si>
  <si>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</si>
  <si>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</si>
  <si>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</si>
  <si>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</si>
  <si>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</si>
  <si>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</si>
  <si>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</si>
  <si>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</si>
  <si>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</si>
  <si>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</si>
  <si>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</si>
  <si>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</si>
  <si>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</si>
  <si>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</si>
  <si>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</si>
  <si>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</si>
  <si>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</si>
  <si>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</si>
  <si>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</si>
  <si>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</si>
  <si>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</si>
  <si>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</si>
  <si>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</si>
  <si>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</si>
  <si>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</si>
  <si>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</si>
  <si>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</si>
  <si>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</si>
  <si>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</si>
  <si>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</si>
  <si>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</si>
  <si>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</si>
  <si>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</si>
  <si>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</si>
  <si>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</si>
  <si>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</si>
  <si>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</si>
  <si>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</si>
  <si>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</si>
  <si>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</si>
  <si>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</si>
  <si>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</si>
  <si>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</si>
  <si>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</si>
  <si>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</si>
  <si>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</si>
  <si>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</si>
  <si>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</si>
  <si>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</si>
  <si>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</si>
  <si>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</si>
  <si>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</si>
  <si>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</si>
  <si>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</si>
  <si>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</si>
  <si>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</si>
  <si>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</si>
  <si>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</si>
  <si>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</si>
  <si>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</si>
  <si>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</si>
  <si>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</si>
  <si>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</si>
  <si>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</si>
  <si>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</si>
  <si>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</si>
  <si>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</si>
  <si>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</si>
  <si>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</si>
  <si>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</si>
  <si>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</si>
  <si>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</si>
  <si>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</si>
  <si>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</si>
  <si>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</si>
  <si>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</si>
  <si>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</si>
  <si>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</si>
  <si>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</si>
  <si>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</si>
  <si>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</si>
  <si>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</si>
  <si>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</si>
  <si>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</si>
  <si>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</si>
  <si>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</si>
  <si>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</si>
  <si>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</si>
  <si>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</si>
  <si>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</si>
  <si>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</si>
  <si>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</si>
  <si>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</si>
  <si>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</si>
  <si>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</si>
  <si>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</si>
  <si>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</si>
  <si>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</si>
  <si>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</si>
  <si>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</si>
  <si>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</si>
  <si>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</si>
  <si>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</si>
  <si>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</si>
  <si>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</si>
  <si>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</si>
  <si>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</si>
  <si>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</si>
  <si>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</si>
  <si>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</si>
  <si>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</si>
  <si>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</si>
  <si>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</si>
  <si>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</si>
  <si>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</si>
  <si>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</si>
  <si>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</si>
  <si>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</si>
  <si>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</si>
  <si>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</si>
  <si>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</si>
  <si>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</si>
  <si>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</si>
  <si>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</si>
  <si>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</si>
  <si>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</si>
  <si>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</si>
  <si>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</si>
  <si>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</si>
  <si>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</si>
  <si>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</si>
  <si>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</si>
  <si>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</si>
  <si>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</si>
  <si>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</si>
  <si>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</si>
  <si>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</si>
  <si>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</si>
  <si>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</si>
  <si>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</si>
  <si>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</si>
  <si>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</si>
  <si>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</si>
  <si>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</si>
  <si>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</si>
  <si>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</si>
  <si>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</si>
  <si>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</si>
  <si>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</si>
  <si>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</si>
  <si>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</si>
  <si>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</si>
  <si>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</si>
  <si>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</si>
  <si>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</si>
  <si>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</si>
  <si>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</si>
  <si>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</si>
  <si>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</si>
  <si>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</si>
  <si>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</si>
  <si>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</si>
  <si>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</si>
  <si>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</si>
  <si>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</si>
  <si>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</si>
  <si>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</si>
  <si>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</si>
  <si>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</si>
  <si>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</si>
  <si>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</si>
  <si>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</si>
  <si>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</si>
  <si>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</si>
  <si>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</si>
  <si>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</si>
  <si>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</si>
  <si>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</si>
  <si>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</si>
  <si>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</si>
  <si>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</si>
  <si>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</si>
  <si>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</si>
  <si>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</si>
  <si>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</si>
  <si>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</si>
  <si>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</si>
  <si>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</si>
  <si>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</si>
  <si>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</si>
  <si>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</si>
  <si>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</si>
  <si>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</si>
  <si>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</si>
  <si>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</si>
  <si>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</si>
  <si>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</si>
  <si>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</si>
  <si>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</si>
  <si>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</si>
  <si>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</si>
  <si>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</si>
  <si>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</si>
  <si>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</si>
  <si>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</si>
  <si>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</si>
  <si>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</si>
  <si>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</si>
  <si>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</si>
  <si>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</si>
  <si>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</si>
  <si>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</si>
  <si>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</si>
  <si>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</si>
  <si>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</si>
  <si>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</si>
  <si>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</si>
  <si>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</si>
  <si>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</si>
  <si>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</si>
  <si>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</si>
  <si>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</si>
  <si>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</si>
  <si>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</si>
  <si>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</si>
  <si>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</si>
  <si>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</si>
  <si>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</si>
  <si>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</si>
  <si>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</si>
  <si>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</si>
  <si>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</si>
  <si>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</si>
  <si>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</si>
  <si>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</si>
  <si>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</si>
  <si>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</si>
  <si>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</si>
  <si>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</si>
  <si>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</si>
  <si>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</si>
  <si>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</si>
  <si>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</si>
  <si>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</si>
  <si>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</si>
  <si>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</si>
  <si>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</si>
  <si>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</si>
  <si>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</si>
  <si>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</si>
  <si>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</si>
  <si>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</si>
  <si>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</si>
  <si>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</si>
  <si>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</si>
  <si>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</si>
  <si>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</si>
  <si>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</si>
  <si>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</si>
  <si>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</si>
  <si>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</si>
  <si>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</si>
  <si>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</si>
  <si>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</si>
  <si>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</si>
  <si>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</si>
  <si>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</si>
  <si>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</si>
  <si>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</si>
  <si>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</si>
  <si>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</si>
  <si>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</si>
  <si>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</si>
  <si>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</si>
  <si>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</si>
  <si>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</si>
  <si>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</si>
  <si>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</si>
  <si>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</si>
  <si>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</si>
  <si>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</si>
  <si>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</si>
  <si>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</si>
  <si>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</si>
  <si>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</si>
  <si>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</si>
  <si>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</si>
  <si>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</si>
  <si>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</si>
  <si>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</si>
  <si>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</si>
  <si>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</si>
  <si>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</si>
  <si>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</si>
  <si>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</si>
  <si>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</si>
  <si>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</si>
  <si>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</si>
  <si>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</si>
  <si>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</si>
  <si>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</si>
  <si>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</si>
  <si>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</si>
  <si>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</si>
  <si>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</si>
  <si>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</si>
  <si>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</si>
  <si>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</si>
  <si>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</si>
  <si>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</si>
  <si>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</si>
  <si>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</si>
  <si>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</si>
  <si>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</si>
  <si>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</si>
  <si>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</si>
  <si>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</si>
  <si>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</si>
  <si>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</si>
  <si>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</si>
  <si>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</si>
  <si>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</si>
  <si>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</si>
  <si>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</si>
  <si>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</si>
  <si>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</si>
  <si>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</si>
  <si>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</si>
  <si>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</si>
  <si>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</si>
  <si>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</si>
  <si>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</si>
  <si>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</si>
  <si>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</si>
  <si>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</si>
  <si>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</si>
  <si>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</si>
  <si>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</si>
  <si>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</si>
  <si>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</si>
  <si>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</si>
  <si>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</si>
  <si>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</si>
  <si>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</si>
  <si>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</si>
  <si>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</si>
  <si>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</si>
  <si>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</si>
  <si>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</si>
  <si>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</si>
  <si>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</si>
  <si>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</si>
  <si>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</si>
  <si>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</si>
  <si>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</si>
  <si>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</si>
  <si>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</si>
  <si>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</si>
  <si>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</si>
  <si>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</si>
  <si>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</si>
  <si>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</si>
  <si>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</si>
  <si>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</si>
  <si>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</si>
  <si>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</si>
  <si>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</si>
  <si>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</si>
  <si>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</si>
  <si>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</si>
  <si>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</si>
  <si>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</si>
  <si>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</si>
  <si>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</si>
  <si>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</si>
  <si>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</si>
  <si>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</si>
  <si>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</si>
  <si>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</si>
  <si>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</si>
  <si>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</si>
  <si>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</si>
  <si>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</si>
  <si>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</si>
  <si>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</si>
  <si>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</si>
  <si>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</si>
  <si>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</si>
  <si>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</si>
  <si>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</si>
  <si>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</si>
  <si>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</si>
  <si>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</si>
  <si>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</si>
  <si>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</si>
  <si>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</si>
  <si>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</si>
  <si>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</si>
  <si>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</si>
  <si>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</si>
  <si>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</si>
  <si>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</si>
  <si>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</si>
  <si>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</si>
  <si>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</si>
  <si>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</si>
  <si>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</si>
  <si>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</si>
  <si>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</si>
  <si>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</si>
  <si>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</si>
  <si>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</si>
  <si>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</si>
  <si>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</si>
  <si>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</si>
  <si>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</si>
  <si>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</si>
  <si>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</si>
  <si>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</si>
  <si>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</si>
  <si>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</si>
  <si>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</si>
  <si>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</si>
  <si>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</si>
  <si>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</si>
  <si>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</si>
  <si>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</si>
  <si>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</si>
  <si>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</si>
  <si>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</si>
  <si>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</si>
  <si>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</si>
  <si>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</si>
  <si>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</si>
  <si>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</si>
  <si>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</si>
  <si>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</si>
  <si>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</si>
  <si>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</si>
  <si>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</si>
  <si>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</si>
  <si>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</si>
  <si>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</si>
  <si>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</si>
  <si>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</si>
  <si>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</si>
  <si>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</si>
  <si>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</si>
  <si>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</si>
  <si>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</si>
  <si>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</si>
  <si>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</si>
  <si>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</si>
  <si>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</si>
  <si>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</si>
  <si>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</si>
  <si>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</si>
  <si>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</si>
  <si>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</si>
  <si>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</si>
  <si>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</si>
  <si>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</si>
  <si>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</si>
  <si>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</si>
  <si>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</si>
  <si>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</si>
  <si>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</si>
  <si>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</si>
  <si>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</si>
  <si>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</si>
  <si>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</si>
  <si>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</si>
  <si>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</si>
  <si>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</si>
  <si>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</si>
  <si>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</si>
  <si>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</si>
  <si>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</si>
  <si>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</si>
  <si>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</si>
  <si>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</si>
  <si>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</si>
  <si>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</si>
  <si>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</si>
  <si>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</si>
  <si>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</si>
  <si>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</si>
  <si>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</si>
  <si>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</si>
  <si>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</si>
  <si>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</si>
  <si>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</si>
  <si>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</si>
  <si>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</si>
  <si>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</si>
  <si>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</si>
  <si>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</si>
  <si>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</si>
  <si>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</si>
  <si>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</si>
  <si>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</si>
  <si>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</si>
  <si>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</si>
  <si>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</si>
  <si>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</si>
  <si>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</si>
  <si>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</si>
  <si>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</si>
  <si>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</si>
  <si>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</si>
  <si>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</si>
  <si>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</si>
  <si>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</si>
  <si>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</si>
  <si>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</si>
  <si>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</si>
  <si>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</si>
  <si>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</si>
  <si>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</si>
  <si>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</si>
  <si>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</si>
  <si>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</si>
  <si>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</si>
  <si>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</si>
  <si>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</si>
  <si>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</si>
  <si>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</si>
  <si>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</si>
  <si>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</si>
  <si>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</si>
  <si>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</si>
  <si>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</si>
  <si>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</si>
  <si>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</si>
  <si>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</si>
  <si>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</si>
  <si>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</si>
  <si>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</si>
  <si>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</si>
  <si>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</si>
  <si>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</si>
  <si>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</si>
  <si>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</si>
  <si>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</si>
  <si>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</si>
  <si>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</si>
  <si>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</si>
  <si>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</si>
  <si>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</si>
  <si>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</si>
  <si>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</si>
  <si>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</si>
  <si>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</si>
  <si>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</si>
  <si>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</si>
  <si>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</si>
  <si>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</si>
  <si>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</si>
  <si>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</si>
  <si>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</si>
  <si>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</si>
  <si>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</si>
  <si>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</si>
  <si>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</si>
  <si>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</si>
  <si>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</si>
  <si>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</si>
  <si>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</si>
  <si>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</si>
  <si>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</si>
  <si>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</si>
  <si>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</si>
  <si>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</si>
  <si>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</si>
  <si>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</si>
  <si>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</si>
  <si>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</si>
  <si>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</si>
  <si>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</si>
  <si>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</si>
  <si>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</si>
  <si>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</si>
  <si>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</si>
  <si>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</si>
  <si>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</si>
  <si>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</si>
  <si>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</si>
  <si>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</si>
  <si>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</si>
  <si>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</si>
  <si>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</si>
  <si>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</si>
  <si>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</si>
  <si>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</si>
  <si>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</si>
  <si>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</si>
  <si>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</si>
  <si>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</si>
  <si>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</si>
  <si>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</si>
  <si>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</si>
  <si>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</si>
  <si>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</si>
  <si>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</si>
  <si>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</si>
  <si>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</si>
  <si>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</si>
  <si>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</si>
  <si>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</si>
  <si>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</si>
  <si>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</si>
  <si>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</si>
  <si>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</si>
  <si>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</si>
  <si>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</si>
  <si>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</si>
  <si>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</si>
  <si>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</si>
  <si>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</si>
  <si>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</si>
  <si>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</si>
  <si>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</si>
  <si>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</si>
  <si>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</si>
  <si>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</si>
  <si>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</si>
  <si>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</si>
  <si>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</si>
  <si>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</si>
  <si>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</si>
  <si>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</si>
  <si>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</si>
  <si>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</si>
  <si>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</si>
  <si>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</si>
  <si>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</si>
  <si>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</si>
  <si>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</si>
  <si>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</si>
  <si>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</si>
  <si>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</si>
  <si>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</si>
  <si>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</si>
  <si>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</si>
  <si>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</si>
  <si>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</si>
  <si>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</si>
  <si>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</si>
  <si>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</si>
  <si>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</si>
  <si>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</si>
  <si>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</si>
  <si>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</si>
  <si>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</si>
  <si>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</si>
  <si>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</si>
  <si>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</si>
  <si>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</si>
  <si>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</si>
  <si>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</si>
  <si>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</si>
  <si>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</si>
  <si>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</si>
  <si>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</si>
  <si>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</si>
  <si>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</si>
  <si>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</si>
  <si>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</si>
  <si>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</si>
  <si>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</si>
  <si>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</si>
  <si>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</si>
  <si>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</si>
  <si>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</si>
  <si>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</si>
  <si>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</si>
  <si>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</si>
  <si>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</si>
  <si>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</si>
  <si>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</si>
  <si>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</si>
  <si>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</si>
  <si>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</si>
  <si>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</si>
  <si>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</si>
  <si>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</si>
  <si>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</si>
  <si>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</si>
  <si>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</si>
  <si>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</si>
  <si>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</si>
  <si>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</si>
  <si>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</si>
  <si>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</si>
  <si>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</si>
  <si>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</si>
  <si>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</si>
  <si>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</si>
  <si>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</si>
  <si>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</si>
  <si>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</si>
  <si>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</si>
  <si>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</si>
  <si>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</si>
  <si>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</si>
  <si>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</si>
  <si>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</si>
  <si>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</si>
  <si>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</si>
  <si>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</si>
  <si>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</si>
  <si>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</si>
  <si>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</si>
  <si>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</si>
  <si>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</si>
  <si>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</si>
  <si>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</si>
  <si>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</si>
  <si>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</si>
  <si>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</si>
  <si>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</si>
  <si>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</si>
  <si>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</si>
  <si>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</si>
  <si>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</si>
  <si>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</si>
  <si>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</si>
  <si>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</si>
  <si>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</si>
  <si>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</si>
  <si>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</si>
  <si>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</si>
  <si>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</si>
  <si>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</si>
  <si>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</si>
  <si>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</si>
  <si>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</si>
  <si>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</si>
  <si>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</si>
  <si>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</si>
  <si>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</si>
  <si>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</si>
  <si>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</si>
  <si>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</si>
  <si>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</si>
  <si>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</si>
  <si>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</si>
  <si>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</si>
  <si>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</si>
  <si>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</si>
  <si>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</si>
  <si>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</si>
  <si>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</si>
  <si>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</si>
  <si>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</si>
  <si>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</si>
  <si>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</si>
  <si>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</si>
  <si>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</si>
  <si>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</si>
  <si>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</si>
  <si>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</si>
  <si>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</si>
  <si>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</si>
  <si>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</si>
  <si>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</si>
  <si>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</si>
  <si>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</si>
  <si>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</si>
  <si>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</si>
  <si>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</si>
  <si>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</si>
  <si>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</si>
  <si>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</si>
  <si>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</si>
  <si>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</si>
  <si>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</si>
  <si>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</si>
  <si>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</si>
  <si>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</si>
  <si>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</si>
  <si>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</si>
  <si>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</si>
  <si>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</si>
  <si>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</si>
  <si>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</si>
  <si>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</si>
  <si>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</si>
  <si>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</si>
  <si>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</si>
  <si>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</si>
  <si>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</si>
  <si>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</si>
  <si>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</si>
  <si>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</si>
  <si>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</si>
  <si>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</si>
  <si>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</si>
  <si>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</si>
  <si>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</si>
  <si>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</si>
  <si>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</si>
  <si>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</si>
  <si>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</si>
  <si>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</si>
  <si>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</si>
  <si>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</si>
  <si>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</si>
  <si>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</si>
  <si>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</si>
  <si>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</si>
  <si>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</si>
  <si>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</si>
  <si>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</si>
  <si>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</si>
  <si>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</si>
  <si>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</si>
  <si>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</si>
  <si>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</si>
  <si>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</si>
  <si>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</si>
  <si>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</si>
  <si>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</si>
  <si>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</si>
  <si>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</si>
  <si>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</si>
  <si>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</si>
  <si>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</si>
  <si>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</si>
  <si>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</si>
  <si>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</si>
  <si>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</si>
  <si>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</si>
  <si>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</si>
  <si>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</si>
  <si>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</si>
  <si>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</si>
  <si>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</si>
  <si>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</si>
  <si>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</si>
  <si>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</si>
  <si>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</si>
  <si>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</si>
  <si>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</si>
  <si>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</si>
  <si>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</si>
  <si>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</si>
  <si>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</si>
  <si>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</si>
  <si>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</si>
  <si>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</si>
  <si>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</si>
  <si>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</si>
  <si>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</si>
  <si>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</si>
  <si>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</si>
  <si>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</si>
  <si>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</si>
  <si>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</si>
  <si>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</si>
  <si>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</si>
  <si>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</si>
  <si>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</si>
  <si>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</si>
  <si>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</si>
  <si>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</si>
  <si>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</si>
  <si>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</si>
  <si>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</si>
  <si>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</si>
  <si>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</si>
  <si>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</si>
  <si>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</si>
  <si>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</si>
  <si>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</si>
  <si>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</si>
  <si>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</si>
  <si>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</si>
  <si>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</si>
  <si>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</si>
  <si>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</si>
  <si>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</si>
  <si>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</si>
  <si>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</si>
  <si>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</si>
  <si>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</si>
  <si>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</si>
  <si>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</si>
  <si>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</si>
  <si>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</si>
  <si>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</si>
  <si>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</si>
  <si>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</si>
  <si>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</si>
  <si>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</si>
  <si>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</si>
  <si>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</si>
  <si>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</si>
  <si>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</si>
  <si>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</si>
  <si>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</si>
  <si>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</si>
  <si>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</si>
  <si>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</si>
  <si>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</si>
  <si>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</si>
  <si>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</si>
  <si>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</si>
  <si>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</si>
  <si>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</si>
  <si>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</si>
  <si>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</si>
  <si>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</si>
  <si>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</si>
  <si>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</si>
  <si>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</si>
  <si>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</si>
  <si>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</si>
  <si>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</si>
  <si>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</si>
  <si>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</si>
  <si>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</si>
  <si>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</si>
  <si>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</si>
  <si>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</si>
  <si>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</si>
  <si>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</si>
  <si>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</si>
  <si>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</si>
  <si>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</si>
  <si>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</si>
  <si>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</si>
  <si>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</si>
  <si>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</si>
  <si>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</si>
  <si>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</si>
  <si>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</si>
  <si>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</si>
  <si>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</si>
  <si>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</si>
  <si>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</si>
  <si>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</si>
  <si>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</si>
  <si>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</si>
  <si>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</si>
  <si>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</si>
  <si>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</si>
  <si>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</si>
  <si>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</si>
  <si>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</si>
  <si>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</si>
  <si>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</si>
  <si>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</si>
  <si>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</si>
  <si>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</si>
  <si>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</si>
  <si>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</si>
  <si>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</si>
  <si>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</si>
  <si>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</si>
  <si>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</si>
  <si>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</si>
  <si>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</si>
  <si>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</si>
  <si>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</si>
  <si>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</si>
  <si>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</si>
  <si>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</si>
  <si>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</si>
  <si>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</si>
  <si>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</si>
  <si>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</si>
  <si>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</si>
  <si>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</si>
  <si>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</si>
  <si>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</si>
  <si>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</si>
  <si>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</si>
  <si>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</si>
  <si>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</si>
  <si>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</si>
  <si>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</si>
  <si>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</si>
  <si>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</si>
  <si>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</si>
  <si>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</si>
  <si>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</si>
  <si>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</si>
  <si>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</si>
  <si>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</si>
  <si>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</si>
  <si>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</si>
  <si>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</si>
  <si>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</si>
  <si>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</si>
  <si>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</si>
  <si>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</si>
  <si>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</si>
  <si>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</si>
  <si>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</si>
  <si>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</si>
  <si>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</si>
  <si>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</si>
  <si>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</si>
  <si>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</si>
  <si>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</si>
  <si>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</si>
  <si>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</si>
  <si>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</si>
  <si>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</si>
  <si>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</si>
  <si>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</si>
  <si>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</si>
  <si>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</si>
  <si>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</si>
  <si>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</si>
  <si>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</si>
  <si>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</si>
  <si>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</si>
  <si>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</si>
  <si>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</si>
  <si>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</si>
  <si>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</si>
  <si>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</si>
  <si>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</si>
  <si>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</si>
  <si>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</si>
  <si>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</si>
  <si>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</si>
  <si>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</si>
  <si>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</si>
  <si>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</si>
  <si>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</si>
  <si>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</si>
  <si>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</si>
  <si>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</si>
  <si>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</si>
  <si>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</si>
  <si>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</si>
  <si>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</si>
  <si>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</si>
  <si>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</si>
  <si>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</si>
  <si>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</si>
  <si>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</si>
  <si>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</si>
  <si>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</si>
  <si>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</si>
  <si>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</si>
  <si>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</si>
  <si>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</si>
  <si>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</si>
  <si>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</si>
  <si>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</si>
  <si>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</si>
  <si>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</si>
  <si>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</si>
  <si>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</si>
  <si>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</si>
  <si>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</si>
  <si>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</si>
  <si>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</si>
  <si>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</si>
  <si>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</si>
  <si>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</si>
  <si>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</si>
  <si>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</si>
  <si>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</si>
  <si>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</si>
  <si>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</si>
  <si>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</si>
  <si>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</si>
  <si>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</si>
  <si>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</si>
  <si>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</si>
  <si>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</si>
  <si>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</si>
  <si>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</si>
  <si>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</si>
  <si>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</si>
  <si>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</si>
  <si>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</si>
  <si>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</si>
  <si>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</si>
  <si>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</si>
  <si>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</si>
  <si>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</si>
  <si>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</si>
  <si>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</si>
  <si>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</si>
  <si>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</si>
  <si>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</si>
  <si>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</si>
  <si>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</si>
  <si>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</si>
  <si>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</si>
  <si>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</si>
  <si>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</si>
  <si>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</si>
  <si>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</si>
  <si>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</si>
  <si>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</si>
  <si>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</si>
  <si>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</si>
  <si>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</si>
  <si>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</si>
  <si>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</si>
  <si>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</si>
  <si>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</si>
  <si>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</si>
  <si>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</si>
  <si>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</si>
  <si>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</si>
  <si>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</si>
  <si>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</si>
  <si>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</si>
  <si>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</si>
  <si>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</si>
  <si>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</si>
  <si>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</si>
  <si>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</si>
  <si>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</si>
  <si>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</si>
  <si>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</si>
  <si>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</si>
  <si>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</si>
  <si>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</si>
  <si>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</si>
  <si>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</si>
  <si>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</si>
  <si>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</si>
  <si>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</si>
  <si>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</si>
  <si>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</si>
  <si>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</si>
  <si>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</si>
  <si>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</si>
  <si>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</si>
  <si>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</si>
  <si>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</si>
  <si>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</si>
  <si>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</si>
  <si>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</si>
  <si>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</si>
  <si>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</si>
  <si>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</si>
  <si>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</si>
  <si>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</si>
  <si>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</si>
  <si>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</si>
  <si>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</si>
  <si>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</si>
  <si>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</si>
  <si>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</si>
  <si>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</si>
  <si>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</si>
  <si>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</si>
  <si>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</si>
  <si>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</si>
  <si>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</si>
  <si>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</si>
  <si>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</si>
  <si>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</si>
  <si>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</si>
  <si>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</si>
  <si>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</si>
  <si>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</si>
  <si>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</si>
  <si>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</si>
  <si>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</si>
  <si>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</si>
  <si>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</si>
  <si>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</si>
  <si>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</si>
  <si>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</si>
  <si>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</si>
  <si>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</si>
  <si>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</si>
  <si>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</si>
  <si>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</si>
  <si>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</si>
  <si>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</si>
  <si>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</si>
  <si>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</si>
  <si>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</si>
  <si>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</si>
  <si>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</si>
  <si>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</si>
  <si>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</si>
  <si>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</si>
  <si>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</si>
  <si>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</si>
  <si>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</si>
  <si>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</si>
  <si>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</si>
  <si>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</si>
  <si>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</si>
  <si>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</si>
  <si>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</si>
  <si>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</si>
  <si>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</si>
  <si>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</si>
  <si>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</si>
  <si>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</si>
  <si>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</si>
  <si>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</si>
  <si>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</si>
  <si>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</si>
  <si>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</si>
  <si>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</si>
  <si>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</si>
  <si>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</si>
  <si>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</si>
  <si>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</si>
  <si>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</si>
  <si>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</si>
  <si>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</si>
  <si>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</si>
  <si>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</si>
  <si>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</si>
  <si>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</si>
  <si>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</si>
  <si>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</si>
  <si>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</si>
  <si>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</si>
  <si>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</si>
  <si>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</si>
  <si>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</si>
  <si>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</si>
  <si>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</si>
  <si>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</si>
  <si>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</si>
  <si>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</si>
  <si>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</si>
  <si>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</si>
  <si>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</si>
  <si>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</si>
  <si>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</si>
  <si>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</si>
  <si>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</si>
  <si>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</si>
  <si>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</si>
  <si>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</si>
  <si>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</si>
  <si>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</si>
  <si>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</si>
  <si>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</si>
  <si>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</si>
  <si>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</si>
  <si>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</si>
  <si>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</si>
  <si>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</si>
  <si>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</si>
  <si>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</si>
  <si>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</si>
  <si>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</si>
  <si>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</si>
  <si>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</si>
  <si>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</si>
  <si>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</si>
  <si>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</si>
  <si>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</si>
  <si>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</si>
  <si>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</si>
  <si>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</si>
  <si>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</si>
  <si>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</si>
  <si>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</si>
  <si>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</si>
  <si>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</si>
  <si>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</si>
  <si>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</si>
  <si>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</si>
  <si>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</si>
  <si>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</si>
  <si>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</si>
  <si>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</si>
  <si>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</si>
  <si>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</si>
  <si>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</si>
  <si>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</si>
  <si>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</si>
  <si>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</si>
  <si>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</si>
  <si>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</si>
  <si>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</si>
  <si>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</si>
  <si>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</si>
  <si>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</si>
  <si>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</si>
  <si>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</si>
  <si>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</si>
  <si>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</si>
  <si>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</si>
  <si>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</si>
  <si>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</si>
  <si>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</si>
  <si>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</si>
  <si>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</si>
  <si>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</si>
  <si>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</si>
  <si>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</si>
  <si>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</si>
  <si>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</si>
  <si>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</si>
  <si>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</si>
  <si>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</si>
  <si>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</si>
  <si>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</si>
  <si>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</si>
  <si>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</si>
  <si>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</si>
  <si>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</si>
  <si>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</si>
  <si>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</si>
  <si>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</si>
  <si>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</si>
  <si>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</si>
  <si>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</si>
  <si>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</si>
  <si>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</si>
  <si>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</si>
  <si>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</si>
  <si>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</si>
  <si>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</si>
  <si>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</si>
  <si>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</si>
  <si>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</si>
  <si>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</si>
  <si>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</si>
  <si>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</si>
  <si>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</si>
  <si>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</si>
  <si>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</si>
  <si>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</si>
  <si>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</si>
  <si>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</si>
  <si>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</si>
  <si>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</si>
  <si>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</si>
  <si>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</si>
  <si>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</si>
  <si>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</si>
  <si>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</si>
  <si>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</si>
  <si>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</si>
  <si>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</si>
  <si>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</si>
  <si>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</si>
  <si>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</si>
  <si>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</si>
  <si>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</si>
  <si>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</si>
  <si>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</si>
  <si>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</si>
  <si>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</si>
  <si>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</si>
  <si>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</si>
  <si>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</si>
  <si>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</si>
  <si>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</si>
  <si>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</si>
  <si>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</si>
  <si>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</si>
  <si>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</si>
  <si>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</si>
  <si>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</si>
  <si>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</si>
  <si>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</si>
  <si>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</si>
  <si>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</si>
  <si>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</si>
  <si>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</si>
  <si>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</si>
  <si>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</si>
  <si>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</si>
  <si>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</si>
  <si>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</si>
  <si>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</si>
  <si>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</si>
  <si>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</si>
  <si>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</si>
  <si>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</si>
  <si>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</si>
  <si>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</si>
  <si>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</si>
  <si>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</si>
  <si>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</si>
  <si>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</si>
  <si>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</si>
  <si>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</si>
  <si>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</si>
  <si>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</si>
  <si>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</si>
  <si>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</si>
  <si>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</si>
  <si>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</si>
  <si>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</si>
  <si>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</si>
  <si>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</si>
  <si>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</si>
  <si>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</si>
  <si>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</si>
  <si>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</si>
  <si>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</si>
  <si>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</si>
  <si>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</si>
  <si>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</si>
  <si>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</si>
  <si>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</si>
  <si>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</si>
  <si>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</si>
  <si>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</si>
  <si>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</si>
  <si>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</si>
  <si>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</si>
  <si>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</si>
  <si>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</si>
  <si>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</si>
  <si>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</si>
  <si>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</si>
  <si>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</si>
  <si>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</si>
  <si>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</si>
  <si>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</si>
  <si>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</si>
  <si>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</si>
  <si>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</si>
  <si>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</si>
  <si>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</si>
  <si>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</si>
  <si>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</si>
  <si>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</si>
  <si>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</si>
  <si>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</si>
  <si>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</si>
  <si>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</si>
  <si>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</si>
  <si>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</si>
  <si>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</si>
  <si>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</si>
  <si>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</si>
  <si>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</si>
  <si>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</si>
  <si>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</si>
  <si>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</si>
  <si>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</si>
  <si>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</si>
  <si>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</si>
  <si>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</si>
  <si>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</si>
  <si>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</si>
  <si>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</si>
  <si>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</si>
  <si>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</si>
  <si>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</si>
  <si>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</si>
  <si>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</si>
  <si>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</si>
  <si>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</si>
  <si>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</si>
  <si>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</si>
  <si>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</si>
  <si>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</si>
  <si>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</si>
  <si>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</si>
  <si>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</si>
  <si>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</si>
  <si>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</si>
  <si>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</si>
  <si>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</si>
  <si>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</si>
  <si>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</si>
  <si>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</si>
  <si>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</si>
  <si>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</si>
  <si>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</si>
  <si>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</si>
  <si>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</si>
  <si>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</si>
  <si>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</si>
  <si>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</si>
  <si>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</si>
  <si>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</si>
  <si>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</si>
  <si>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</si>
  <si>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</si>
  <si>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</si>
  <si>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</si>
  <si>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</si>
  <si>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</si>
  <si>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</si>
  <si>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</si>
  <si>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</si>
  <si>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</si>
  <si>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</si>
  <si>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</si>
  <si>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</si>
  <si>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</si>
  <si>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</si>
  <si>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</si>
  <si>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</si>
  <si>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</si>
  <si>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</si>
  <si>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</si>
  <si>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</si>
  <si>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</si>
  <si>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</si>
  <si>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</si>
  <si>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</si>
  <si>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</si>
  <si>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</si>
  <si>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</si>
  <si>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</si>
  <si>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</si>
  <si>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</si>
  <si>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</si>
  <si>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</si>
  <si>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</si>
  <si>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</si>
  <si>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</si>
  <si>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</si>
  <si>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</si>
  <si>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</si>
  <si>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</si>
  <si>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</si>
  <si>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</si>
  <si>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</si>
  <si>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</si>
  <si>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</si>
  <si>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</si>
  <si>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</si>
  <si>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</si>
  <si>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</si>
  <si>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</si>
  <si>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</si>
  <si>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</si>
  <si>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</si>
  <si>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</si>
  <si>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</si>
  <si>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</si>
  <si>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</si>
  <si>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</si>
  <si>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</si>
  <si>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</si>
  <si>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</si>
  <si>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</si>
  <si>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</si>
  <si>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</si>
  <si>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</si>
  <si>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</si>
  <si>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</si>
  <si>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</si>
  <si>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</si>
  <si>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</si>
  <si>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</si>
  <si>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</si>
  <si>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</si>
  <si>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</si>
  <si>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</si>
  <si>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</si>
  <si>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</si>
  <si>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</si>
  <si>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</si>
  <si>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</si>
  <si>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</si>
  <si>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</si>
  <si>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</si>
  <si>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</si>
  <si>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</si>
  <si>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</si>
  <si>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</si>
  <si>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</si>
  <si>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</si>
  <si>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</si>
  <si>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</si>
  <si>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</si>
  <si>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</si>
  <si>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</si>
  <si>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</si>
  <si>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</si>
  <si>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</si>
  <si>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</si>
  <si>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</si>
  <si>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</si>
  <si>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</si>
  <si>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</si>
  <si>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</si>
  <si>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</si>
  <si>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</si>
  <si>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</si>
  <si>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</si>
  <si>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</si>
  <si>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</si>
  <si>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</si>
  <si>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</si>
  <si>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</si>
  <si>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</si>
  <si>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</si>
  <si>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</si>
  <si>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</si>
  <si>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</si>
  <si>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</si>
  <si>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</si>
  <si>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</si>
  <si>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</si>
  <si>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</si>
  <si>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</si>
  <si>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</si>
  <si>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</si>
  <si>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</si>
  <si>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</si>
  <si>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</si>
  <si>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</si>
  <si>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</si>
  <si>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</si>
  <si>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</si>
  <si>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</si>
  <si>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</si>
  <si>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</si>
  <si>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</si>
  <si>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</si>
  <si>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</si>
  <si>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</si>
  <si>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</si>
  <si>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</si>
  <si>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</si>
  <si>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</si>
  <si>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</si>
  <si>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</si>
  <si>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</si>
  <si>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</si>
  <si>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</si>
  <si>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</si>
  <si>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</si>
  <si>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</si>
  <si>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</si>
  <si>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</si>
  <si>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</si>
  <si>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</si>
  <si>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</si>
  <si>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</si>
  <si>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</si>
  <si>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</si>
  <si>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</si>
  <si>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</si>
  <si>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</si>
  <si>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</si>
  <si>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</si>
  <si>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</si>
  <si>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</si>
  <si>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</si>
  <si>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</si>
  <si>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</si>
  <si>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</si>
  <si>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</si>
  <si>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</si>
  <si>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</si>
  <si>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</si>
  <si>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</si>
  <si>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</si>
  <si>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</si>
  <si>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</si>
  <si>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</si>
  <si>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</si>
  <si>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</si>
  <si>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</si>
  <si>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</si>
  <si>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</si>
  <si>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</si>
  <si>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</si>
  <si>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</si>
  <si>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</si>
  <si>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</si>
  <si>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</si>
  <si>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</si>
  <si>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</si>
  <si>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</si>
  <si>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</si>
  <si>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</si>
  <si>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</si>
  <si>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</si>
  <si>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</si>
  <si>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</si>
  <si>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</si>
  <si>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</si>
  <si>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</si>
  <si>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</si>
  <si>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</si>
  <si>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</si>
  <si>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</si>
  <si>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</si>
  <si>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</si>
  <si>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</si>
  <si>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</si>
  <si>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</si>
  <si>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</si>
  <si>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</si>
  <si>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</si>
  <si>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</si>
  <si>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</si>
  <si>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</si>
  <si>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</si>
  <si>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</si>
  <si>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</si>
  <si>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</si>
  <si>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</si>
  <si>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</si>
  <si>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</si>
  <si>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</si>
  <si>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</si>
  <si>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</si>
  <si>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</si>
  <si>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</si>
  <si>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</si>
  <si>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</si>
  <si>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</si>
  <si>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</si>
  <si>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</si>
  <si>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</si>
  <si>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</si>
  <si>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</si>
  <si>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</si>
  <si>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</si>
  <si>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</si>
  <si>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</si>
  <si>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</si>
  <si>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</si>
  <si>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</si>
  <si>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</si>
  <si>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</si>
  <si>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</si>
  <si>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</si>
  <si>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</si>
  <si>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</si>
  <si>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</si>
  <si>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</si>
  <si>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</si>
  <si>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</si>
  <si>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</si>
  <si>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</si>
  <si>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</si>
  <si>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</si>
  <si>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</si>
  <si>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</si>
  <si>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</si>
  <si>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</si>
  <si>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</si>
  <si>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</si>
  <si>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</si>
  <si>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</si>
  <si>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</si>
  <si>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</si>
  <si>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</si>
  <si>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</si>
  <si>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</si>
  <si>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</si>
  <si>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</si>
  <si>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</si>
  <si>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</si>
  <si>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</si>
  <si>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</si>
  <si>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</si>
  <si>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</si>
  <si>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</si>
  <si>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</si>
  <si>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</si>
  <si>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</si>
  <si>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</si>
  <si>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</si>
  <si>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</si>
  <si>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</si>
  <si>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</si>
  <si>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</si>
  <si>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</si>
  <si>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</si>
  <si>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</si>
  <si>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</si>
  <si>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</si>
  <si>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</si>
  <si>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</si>
  <si>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</si>
  <si>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</si>
  <si>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</si>
  <si>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</si>
  <si>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</si>
  <si>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</si>
  <si>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</si>
  <si>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</si>
  <si>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</si>
  <si>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</si>
  <si>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</si>
  <si>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</si>
  <si>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</si>
  <si>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</si>
  <si>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</si>
  <si>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</si>
  <si>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</si>
  <si>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</si>
  <si>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</si>
  <si>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</si>
  <si>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</si>
  <si>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</si>
  <si>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</si>
  <si>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</si>
  <si>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</si>
  <si>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</si>
  <si>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</si>
  <si>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</si>
  <si>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</si>
  <si>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</si>
  <si>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</si>
  <si>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</si>
  <si>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</si>
  <si>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</si>
  <si>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</si>
  <si>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</si>
  <si>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</si>
  <si>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</si>
  <si>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</si>
  <si>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</si>
  <si>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</si>
  <si>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</si>
  <si>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</si>
  <si>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</si>
  <si>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</si>
  <si>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</si>
  <si>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</si>
  <si>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</si>
  <si>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</si>
  <si>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</si>
  <si>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</si>
  <si>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</si>
  <si>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</si>
  <si>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</si>
  <si>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</si>
  <si>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</si>
  <si>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</si>
  <si>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</si>
  <si>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</si>
  <si>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</si>
  <si>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</si>
  <si>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</si>
  <si>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</si>
  <si>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</si>
  <si>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</si>
  <si>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</si>
  <si>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</si>
  <si>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</si>
  <si>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</si>
  <si>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</si>
  <si>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</si>
  <si>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</si>
  <si>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</si>
  <si>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</si>
  <si>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</si>
  <si>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</si>
  <si>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</si>
  <si>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</si>
  <si>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</si>
  <si>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</si>
  <si>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</si>
  <si>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</si>
  <si>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</si>
  <si>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</si>
  <si>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</si>
  <si>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</si>
  <si>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</si>
  <si>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</si>
  <si>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</si>
  <si>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</si>
  <si>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</si>
  <si>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</si>
  <si>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</si>
  <si>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</si>
  <si>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</si>
  <si>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</si>
  <si>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</si>
  <si>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</si>
  <si>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</si>
  <si>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</si>
  <si>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</si>
  <si>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</si>
  <si>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</si>
  <si>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</si>
  <si>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</si>
  <si>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</si>
  <si>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</si>
  <si>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</si>
  <si>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</si>
  <si>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</si>
  <si>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</si>
  <si>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</si>
  <si>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</si>
  <si>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</si>
  <si>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</si>
  <si>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</si>
  <si>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</si>
  <si>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</si>
  <si>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</si>
  <si>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</si>
  <si>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</si>
  <si>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</si>
  <si>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</si>
  <si>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</si>
  <si>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</si>
  <si>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</si>
  <si>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</si>
  <si>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</si>
  <si>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</si>
  <si>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</si>
  <si>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</si>
  <si>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</si>
  <si>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</si>
  <si>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</si>
  <si>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</si>
  <si>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</si>
  <si>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</si>
  <si>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</si>
  <si>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</si>
  <si>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</si>
  <si>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</si>
  <si>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</si>
  <si>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</si>
  <si>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</si>
  <si>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</si>
  <si>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</si>
  <si>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</si>
  <si>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</si>
  <si>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</si>
  <si>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</si>
  <si>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</si>
  <si>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</si>
  <si>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</si>
  <si>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</si>
  <si>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</si>
  <si>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</si>
  <si>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</si>
  <si>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</si>
  <si>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</si>
  <si>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</si>
  <si>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</si>
  <si>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</si>
  <si>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</si>
  <si>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</si>
  <si>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</si>
  <si>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</si>
  <si>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</si>
  <si>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</si>
  <si>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</si>
  <si>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</si>
  <si>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</si>
  <si>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</si>
  <si>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</si>
  <si>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</si>
  <si>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</si>
  <si>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</si>
  <si>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</si>
  <si>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</si>
  <si>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</si>
  <si>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</si>
  <si>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</si>
  <si>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</si>
  <si>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</si>
  <si>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</si>
  <si>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</si>
  <si>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</si>
  <si>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</si>
  <si>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</si>
  <si>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</si>
  <si>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</si>
  <si>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</si>
  <si>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</si>
  <si>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</si>
  <si>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</si>
  <si>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</si>
  <si>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</si>
  <si>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</si>
  <si>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</si>
  <si>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</si>
  <si>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</si>
  <si>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</si>
  <si>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</si>
  <si>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</si>
  <si>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</si>
  <si>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</si>
  <si>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</si>
  <si>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</si>
  <si>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</si>
  <si>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</si>
  <si>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</si>
  <si>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</si>
  <si>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</si>
  <si>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</si>
  <si>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</si>
  <si>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</si>
  <si>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</si>
  <si>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</si>
  <si>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</si>
  <si>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</si>
  <si>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</si>
  <si>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</si>
  <si>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</si>
  <si>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</si>
  <si>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</si>
  <si>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</si>
  <si>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</si>
  <si>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</si>
  <si>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</si>
  <si>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</si>
  <si>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</si>
  <si>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</si>
  <si>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</si>
  <si>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</si>
  <si>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</si>
  <si>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</si>
  <si>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</si>
  <si>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</si>
  <si>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</si>
  <si>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</si>
  <si>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</si>
  <si>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</si>
  <si>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</si>
  <si>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</si>
  <si>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</si>
  <si>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</si>
  <si>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</si>
  <si>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</si>
  <si>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</si>
  <si>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</si>
  <si>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</si>
  <si>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</si>
  <si>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</si>
  <si>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</si>
  <si>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</si>
  <si>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</si>
  <si>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</si>
  <si>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</si>
  <si>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</si>
  <si>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</si>
  <si>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</si>
  <si>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</si>
  <si>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</si>
  <si>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</si>
  <si>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</si>
  <si>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</si>
  <si>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</si>
  <si>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</si>
  <si>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</si>
  <si>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</si>
  <si>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</si>
  <si>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</si>
  <si>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</si>
  <si>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</si>
  <si>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</si>
  <si>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</si>
  <si>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</si>
  <si>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</si>
  <si>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</si>
  <si>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</si>
  <si>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</si>
  <si>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</si>
  <si>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</si>
  <si>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</si>
  <si>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</si>
  <si>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</si>
  <si>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</si>
  <si>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</si>
  <si>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</si>
  <si>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</si>
  <si>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</si>
  <si>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</si>
  <si>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</si>
  <si>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</si>
  <si>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</si>
  <si>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</si>
  <si>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</si>
  <si>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</si>
  <si>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</si>
  <si>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</si>
  <si>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</si>
  <si>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</si>
  <si>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</si>
  <si>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</si>
  <si>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</si>
  <si>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</si>
  <si>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</si>
  <si>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</si>
  <si>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</si>
  <si>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</si>
  <si>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</si>
  <si>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</si>
  <si>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</si>
  <si>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</si>
  <si>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</si>
  <si>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</si>
  <si>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</si>
  <si>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</si>
  <si>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</si>
  <si>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</si>
  <si>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</si>
  <si>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</si>
  <si>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</si>
  <si>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</si>
  <si>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</si>
  <si>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</si>
  <si>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</si>
  <si>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</si>
  <si>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</si>
  <si>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</si>
  <si>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</si>
  <si>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</si>
  <si>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</si>
  <si>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</si>
  <si>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</si>
  <si>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</si>
  <si>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</si>
  <si>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</si>
  <si>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</si>
  <si>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</si>
  <si>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</si>
  <si>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</si>
  <si>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</si>
  <si>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</si>
  <si>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</si>
  <si>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</si>
  <si>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</si>
  <si>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</si>
  <si>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</si>
  <si>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</si>
  <si>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</si>
  <si>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</si>
  <si>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</si>
  <si>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</si>
  <si>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</si>
  <si>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</si>
  <si>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</si>
  <si>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</si>
  <si>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</si>
  <si>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</si>
  <si>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</si>
  <si>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</si>
  <si>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</si>
  <si>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</si>
  <si>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</si>
  <si>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</si>
  <si>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</si>
  <si>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</si>
  <si>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</si>
  <si>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</si>
  <si>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</si>
  <si>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</si>
  <si>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</si>
  <si>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</si>
  <si>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</si>
  <si>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</si>
  <si>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</si>
  <si>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</si>
  <si>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</si>
  <si>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</si>
  <si>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</si>
  <si>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</si>
  <si>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</si>
  <si>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</si>
  <si>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</si>
  <si>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</si>
  <si>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</si>
  <si>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</si>
  <si>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</si>
  <si>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</si>
  <si>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</si>
  <si>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</si>
  <si>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</si>
  <si>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</si>
  <si>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</si>
  <si>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</si>
  <si>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</si>
  <si>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</si>
  <si>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</si>
  <si>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</si>
  <si>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</si>
  <si>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</si>
  <si>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</si>
  <si>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</si>
  <si>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</si>
  <si>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</si>
  <si>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</si>
  <si>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</si>
  <si>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</si>
  <si>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</si>
  <si>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</si>
  <si>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</si>
  <si>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</si>
  <si>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</si>
  <si>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</si>
  <si>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</si>
  <si>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</si>
  <si>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</si>
  <si>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</si>
  <si>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</si>
  <si>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</si>
  <si>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</si>
  <si>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</si>
  <si>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</si>
  <si>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</si>
  <si>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</si>
  <si>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</si>
  <si>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</si>
  <si>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</si>
  <si>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</si>
  <si>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</si>
  <si>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</si>
  <si>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</si>
  <si>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</si>
  <si>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</si>
  <si>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</si>
  <si>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</si>
  <si>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</si>
  <si>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</si>
  <si>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</si>
  <si>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</si>
  <si>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</si>
  <si>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</si>
  <si>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</si>
  <si>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</si>
  <si>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</si>
  <si>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</si>
  <si>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</si>
  <si>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</si>
  <si>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</si>
  <si>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</si>
  <si>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</si>
  <si>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</si>
  <si>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</si>
  <si>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</si>
  <si>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</si>
  <si>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</si>
  <si>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</si>
  <si>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</si>
  <si>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</si>
  <si>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</si>
  <si>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</si>
  <si>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</si>
  <si>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</si>
  <si>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</si>
  <si>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</si>
  <si>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</si>
  <si>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</si>
  <si>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</si>
  <si>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</si>
  <si>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</si>
  <si>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</si>
  <si>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</si>
  <si>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</si>
  <si>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</si>
  <si>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</si>
  <si>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</si>
  <si>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</si>
  <si>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</si>
  <si>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</si>
  <si>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</si>
  <si>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</si>
  <si>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</si>
  <si>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</si>
  <si>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</si>
  <si>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</si>
  <si>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</si>
  <si>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</si>
  <si>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</si>
  <si>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</si>
  <si>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</si>
  <si>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</si>
  <si>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</si>
  <si>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</si>
  <si>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</si>
  <si>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</si>
  <si>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</si>
  <si>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</si>
  <si>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</si>
  <si>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</si>
  <si>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</si>
  <si>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</si>
  <si>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</si>
  <si>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</si>
  <si>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</si>
  <si>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</si>
  <si>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</si>
  <si>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</si>
  <si>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</si>
  <si>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</si>
  <si>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</si>
  <si>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</si>
  <si>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</si>
  <si>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</si>
  <si>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</si>
  <si>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</si>
  <si>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</si>
  <si>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</si>
  <si>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</si>
  <si>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</si>
  <si>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</si>
  <si>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</si>
  <si>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</si>
  <si>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</si>
  <si>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</si>
  <si>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</si>
  <si>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</si>
  <si>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</si>
  <si>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</si>
  <si>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</si>
  <si>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</si>
  <si>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</si>
  <si>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</si>
  <si>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</si>
  <si>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</si>
  <si>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</si>
  <si>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</si>
  <si>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</si>
  <si>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</si>
  <si>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</si>
  <si>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</si>
  <si>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</si>
  <si>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</si>
  <si>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</si>
  <si>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</si>
  <si>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</si>
  <si>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</si>
  <si>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</si>
  <si>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</si>
  <si>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</si>
  <si>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</si>
  <si>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</si>
  <si>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</si>
  <si>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</si>
  <si>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</si>
  <si>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</si>
  <si>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</si>
  <si>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</si>
  <si>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</si>
  <si>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</si>
  <si>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</si>
  <si>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</si>
  <si>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</si>
  <si>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</si>
  <si>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</si>
  <si>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</si>
  <si>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</si>
  <si>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</si>
  <si>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</si>
  <si>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</si>
  <si>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</si>
  <si>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</si>
  <si>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</si>
  <si>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</si>
  <si>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</si>
  <si>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</si>
  <si>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</si>
  <si>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</si>
  <si>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</si>
  <si>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</si>
  <si>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</si>
  <si>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</si>
  <si>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</si>
  <si>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</si>
  <si>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</si>
  <si>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</si>
  <si>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</si>
  <si>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</si>
  <si>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</si>
  <si>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</si>
  <si>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</si>
  <si>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</si>
  <si>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</si>
  <si>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</si>
  <si>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</si>
  <si>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</si>
  <si>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</si>
  <si>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</si>
  <si>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</si>
  <si>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</si>
  <si>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</si>
  <si>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</si>
  <si>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</si>
  <si>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</si>
  <si>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</si>
  <si>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</si>
  <si>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</si>
  <si>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</si>
  <si>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</si>
  <si>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</si>
  <si>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</si>
  <si>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</si>
  <si>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</si>
  <si>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</si>
  <si>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</si>
  <si>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</si>
  <si>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</si>
  <si>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</si>
  <si>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</si>
  <si>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</si>
  <si>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</si>
  <si>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</si>
  <si>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</si>
  <si>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</si>
  <si>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</si>
  <si>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</si>
  <si>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</si>
  <si>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</si>
  <si>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</si>
  <si>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</si>
  <si>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</si>
  <si>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</si>
  <si>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</si>
  <si>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</si>
  <si>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</si>
  <si>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</si>
  <si>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</si>
  <si>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</si>
  <si>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</si>
  <si>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</si>
  <si>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</si>
  <si>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</si>
  <si>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</si>
  <si>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</si>
  <si>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</si>
  <si>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</si>
  <si>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</si>
  <si>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</si>
  <si>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</si>
  <si>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</si>
  <si>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</si>
  <si>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</si>
  <si>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</si>
  <si>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</si>
  <si>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</si>
  <si>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</si>
  <si>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</si>
  <si>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</si>
  <si>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</si>
  <si>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</si>
  <si>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</si>
  <si>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</si>
  <si>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</si>
  <si>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</si>
  <si>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</si>
  <si>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</si>
  <si>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</si>
  <si>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</si>
  <si>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</si>
  <si>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</si>
  <si>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</si>
  <si>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</si>
  <si>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</si>
  <si>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</si>
  <si>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</si>
  <si>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</si>
  <si>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</si>
  <si>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</si>
  <si>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</si>
  <si>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</si>
  <si>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</si>
  <si>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</si>
  <si>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</si>
  <si>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</si>
  <si>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</si>
  <si>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</si>
  <si>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</si>
  <si>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</si>
  <si>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</si>
  <si>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</si>
  <si>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</si>
  <si>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</si>
  <si>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</si>
  <si>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</si>
  <si>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</si>
  <si>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</si>
  <si>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</si>
  <si>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</si>
  <si>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</si>
  <si>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</si>
  <si>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</si>
  <si>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</si>
  <si>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</si>
  <si>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</si>
  <si>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</si>
  <si>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</si>
  <si>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</si>
  <si>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</si>
  <si>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</si>
  <si>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</si>
  <si>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</si>
  <si>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</si>
  <si>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</si>
  <si>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</si>
  <si>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</si>
  <si>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</si>
  <si>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</si>
  <si>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</si>
  <si>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</si>
  <si>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</si>
  <si>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</si>
  <si>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</si>
  <si>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</si>
  <si>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</si>
  <si>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</si>
  <si>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</si>
  <si>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</si>
  <si>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</si>
  <si>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</si>
  <si>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</si>
  <si>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</si>
  <si>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</si>
  <si>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</si>
  <si>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</si>
  <si>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</si>
  <si>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</si>
  <si>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</si>
  <si>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</si>
  <si>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</si>
  <si>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</si>
  <si>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</si>
  <si>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</si>
  <si>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</si>
  <si>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</si>
  <si>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</si>
  <si>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</si>
  <si>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</si>
  <si>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</si>
  <si>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</si>
  <si>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</si>
  <si>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</si>
  <si>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</si>
  <si>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</si>
  <si>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</si>
  <si>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</si>
  <si>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</si>
  <si>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</si>
  <si>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</si>
  <si>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</si>
  <si>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</si>
  <si>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</si>
  <si>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</si>
  <si>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</si>
  <si>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</si>
  <si>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</si>
  <si>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</si>
  <si>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</si>
  <si>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</si>
  <si>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</si>
  <si>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</si>
  <si>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</si>
  <si>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</si>
  <si>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</si>
  <si>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</si>
  <si>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</si>
  <si>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</si>
  <si>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</si>
  <si>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</si>
  <si>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</si>
  <si>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</si>
  <si>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</si>
  <si>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</si>
  <si>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</si>
  <si>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</si>
  <si>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</si>
  <si>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</si>
  <si>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</si>
  <si>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</si>
  <si>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</si>
  <si>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</si>
  <si>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</si>
  <si>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</si>
  <si>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</si>
  <si>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</si>
  <si>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</si>
  <si>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</si>
  <si>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</si>
  <si>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</si>
  <si>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</si>
  <si>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</si>
  <si>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</si>
  <si>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</si>
  <si>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</si>
  <si>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</si>
  <si>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</si>
  <si>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</si>
  <si>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</si>
  <si>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</si>
  <si>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</si>
  <si>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</si>
  <si>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</si>
  <si>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</si>
  <si>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</si>
  <si>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</si>
  <si>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</si>
  <si>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</si>
  <si>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</si>
  <si>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</si>
  <si>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</si>
  <si>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</si>
  <si>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</si>
  <si>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</si>
  <si>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</si>
  <si>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</si>
  <si>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</si>
  <si>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</si>
  <si>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</si>
  <si>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</si>
  <si>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</si>
  <si>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</si>
  <si>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</si>
  <si>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</si>
  <si>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</si>
  <si>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</si>
  <si>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</si>
  <si>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</si>
  <si>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</si>
  <si>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</si>
  <si>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</si>
  <si>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</si>
  <si>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</si>
  <si>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</si>
  <si>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</si>
  <si>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</si>
  <si>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</si>
  <si>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</si>
  <si>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</si>
  <si>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</si>
  <si>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</si>
  <si>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</si>
  <si>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</si>
  <si>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</si>
  <si>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</si>
  <si>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</si>
  <si>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</si>
  <si>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</si>
  <si>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</si>
  <si>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</si>
  <si>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</si>
  <si>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</si>
  <si>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</si>
  <si>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</si>
  <si>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</si>
  <si>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</si>
  <si>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</si>
  <si>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</si>
  <si>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</si>
  <si>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</si>
  <si>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</si>
  <si>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</si>
  <si>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</si>
  <si>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</si>
  <si>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</si>
  <si>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</si>
  <si>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</si>
  <si>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</si>
  <si>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</si>
  <si>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</si>
  <si>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</si>
  <si>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</si>
  <si>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</si>
  <si>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</si>
  <si>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</si>
  <si>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</si>
  <si>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</si>
  <si>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</si>
  <si>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</si>
  <si>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</si>
  <si>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</si>
  <si>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</si>
  <si>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</si>
  <si>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</si>
  <si>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</si>
  <si>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</si>
  <si>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</si>
  <si>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</si>
  <si>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</si>
  <si>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</si>
  <si>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</si>
  <si>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</si>
  <si>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</si>
  <si>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</si>
  <si>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</si>
  <si>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</si>
  <si>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</si>
  <si>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</si>
  <si>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</si>
  <si>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</si>
  <si>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</si>
  <si>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</si>
  <si>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</si>
  <si>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</si>
  <si>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</si>
  <si>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</si>
  <si>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</si>
  <si>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</si>
  <si>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</si>
  <si>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</si>
  <si>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</si>
  <si>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</si>
  <si>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</si>
  <si>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</si>
  <si>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</si>
  <si>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</si>
  <si>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</si>
  <si>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</si>
  <si>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</si>
  <si>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</si>
  <si>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</si>
  <si>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</si>
  <si>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</si>
  <si>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</si>
  <si>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</si>
  <si>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</si>
  <si>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</si>
  <si>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</si>
  <si>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</si>
  <si>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</si>
  <si>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</si>
  <si>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</si>
  <si>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</si>
  <si>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</si>
  <si>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</si>
  <si>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</si>
  <si>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</si>
  <si>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</si>
  <si>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</si>
  <si>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</si>
  <si>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</si>
  <si>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</si>
  <si>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</si>
  <si>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</si>
  <si>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</si>
  <si>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</si>
  <si>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</si>
  <si>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</si>
  <si>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</si>
  <si>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</si>
  <si>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</si>
  <si>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</si>
  <si>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</si>
  <si>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</si>
  <si>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</si>
  <si>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</si>
  <si>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</si>
  <si>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</si>
  <si>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</si>
  <si>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</si>
  <si>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</si>
  <si>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</si>
  <si>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</si>
  <si>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</si>
  <si>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</si>
  <si>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</si>
  <si>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</si>
  <si>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</si>
  <si>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</si>
  <si>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</si>
  <si>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</si>
  <si>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</si>
  <si>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</si>
  <si>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</si>
  <si>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</si>
  <si>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</si>
  <si>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</si>
  <si>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</si>
  <si>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</si>
  <si>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</si>
  <si>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</si>
  <si>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</si>
  <si>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</si>
  <si>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</si>
  <si>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</si>
  <si>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</si>
  <si>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</si>
  <si>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</si>
  <si>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</si>
  <si>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</si>
  <si>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</si>
  <si>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</si>
  <si>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</si>
  <si>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</si>
  <si>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</si>
  <si>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</si>
  <si>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</si>
  <si>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</si>
  <si>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</si>
  <si>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</si>
  <si>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</si>
  <si>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</si>
  <si>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</si>
  <si>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</si>
  <si>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</si>
  <si>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</si>
  <si>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</si>
  <si>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</si>
  <si>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</si>
  <si>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</si>
  <si>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</si>
  <si>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</si>
  <si>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</si>
  <si>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</si>
  <si>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</si>
  <si>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</si>
  <si>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</si>
  <si>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</si>
  <si>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</si>
  <si>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</si>
  <si>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</si>
  <si>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</si>
  <si>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</si>
  <si>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</si>
  <si>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</si>
  <si>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</si>
  <si>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</si>
  <si>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</si>
  <si>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</si>
  <si>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</si>
  <si>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</si>
  <si>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</si>
  <si>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</si>
  <si>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</si>
  <si>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</si>
  <si>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</si>
  <si>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</si>
  <si>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</si>
  <si>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</si>
  <si>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</si>
  <si>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</si>
  <si>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</si>
  <si>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</si>
  <si>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</si>
  <si>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</si>
  <si>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</si>
  <si>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</si>
  <si>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</si>
  <si>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</si>
  <si>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</si>
  <si>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</si>
  <si>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</si>
  <si>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</si>
  <si>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</si>
  <si>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</si>
  <si>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</si>
  <si>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</si>
  <si>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</si>
  <si>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</si>
  <si>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</si>
  <si>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</si>
  <si>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</si>
  <si>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</si>
  <si>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</si>
  <si>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</si>
  <si>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</si>
  <si>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</si>
  <si>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</si>
  <si>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</si>
  <si>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</si>
  <si>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</si>
  <si>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</si>
  <si>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</si>
  <si>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</si>
  <si>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</si>
  <si>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</si>
  <si>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</si>
  <si>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</si>
  <si>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</si>
  <si>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</si>
  <si>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</si>
  <si>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</si>
  <si>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</si>
  <si>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</si>
  <si>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</si>
  <si>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</si>
  <si>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</si>
  <si>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</si>
  <si>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</si>
  <si>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</si>
  <si>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</si>
  <si>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</si>
  <si>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</si>
  <si>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</si>
  <si>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</si>
  <si>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</si>
  <si>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</si>
  <si>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</si>
  <si>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</si>
  <si>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</si>
  <si>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</si>
  <si>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</si>
  <si>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</si>
  <si>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</si>
  <si>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</si>
  <si>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</si>
  <si>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</si>
  <si>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</si>
  <si>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</si>
  <si>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</si>
  <si>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</si>
  <si>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</si>
  <si>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</si>
  <si>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</si>
  <si>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</si>
  <si>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</si>
  <si>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</si>
  <si>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</si>
  <si>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</si>
  <si>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</si>
  <si>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</si>
  <si>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</si>
  <si>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</si>
  <si>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</si>
  <si>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</si>
  <si>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</si>
  <si>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</si>
  <si>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</si>
  <si>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</si>
  <si>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</si>
  <si>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</si>
  <si>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</si>
  <si>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</si>
  <si>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</si>
  <si>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</si>
  <si>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</si>
  <si>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</si>
  <si>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</si>
  <si>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</si>
  <si>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</si>
  <si>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</si>
  <si>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</si>
  <si>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</si>
  <si>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</si>
  <si>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</si>
  <si>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</si>
  <si>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</si>
  <si>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</si>
  <si>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</si>
  <si>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</si>
  <si>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</si>
  <si>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</si>
  <si>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</si>
  <si>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</si>
  <si>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</si>
  <si>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</si>
  <si>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</si>
  <si>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</si>
  <si>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</si>
  <si>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</si>
  <si>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</si>
  <si>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</si>
  <si>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</si>
  <si>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</si>
  <si>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</si>
  <si>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</si>
  <si>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</si>
  <si>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</si>
  <si>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</si>
  <si>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</si>
  <si>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</si>
  <si>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</si>
  <si>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</si>
  <si>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</si>
  <si>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</si>
  <si>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</si>
  <si>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</si>
  <si>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</si>
  <si>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</si>
  <si>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</si>
  <si>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</si>
  <si>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</si>
  <si>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</si>
  <si>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</si>
  <si>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</si>
  <si>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</si>
  <si>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</si>
  <si>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</si>
  <si>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</si>
  <si>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</si>
  <si>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</si>
  <si>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</si>
  <si>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</si>
  <si>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</si>
  <si>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</si>
  <si>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</si>
  <si>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</si>
  <si>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</si>
  <si>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</si>
  <si>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</si>
  <si>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</si>
  <si>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</si>
  <si>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</si>
  <si>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</si>
  <si>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</si>
  <si>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</si>
  <si>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</si>
  <si>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</si>
  <si>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</si>
  <si>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</si>
  <si>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</si>
  <si>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</si>
  <si>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</si>
  <si>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</si>
  <si>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</si>
  <si>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</si>
  <si>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</si>
  <si>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</si>
  <si>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</si>
  <si>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</si>
  <si>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</si>
  <si>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</si>
  <si>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</si>
  <si>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</si>
  <si>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</si>
  <si>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</si>
  <si>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</si>
  <si>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</si>
  <si>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</si>
  <si>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</si>
  <si>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</si>
  <si>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</si>
  <si>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</si>
  <si>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</si>
  <si>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</si>
  <si>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</si>
  <si>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</si>
  <si>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</si>
  <si>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</si>
  <si>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</si>
  <si>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</si>
  <si>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</si>
  <si>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</si>
  <si>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</si>
  <si>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</si>
  <si>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</si>
  <si>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</si>
  <si>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</si>
  <si>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</si>
  <si>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</si>
  <si>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</si>
  <si>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</si>
  <si>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</si>
  <si>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</si>
  <si>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</si>
  <si>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</si>
  <si>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</si>
  <si>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</si>
  <si>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</si>
  <si>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</si>
  <si>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</si>
  <si>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</si>
  <si>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</si>
  <si>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</si>
  <si>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</si>
  <si>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</si>
  <si>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</si>
  <si>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</si>
  <si>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</si>
  <si>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</si>
  <si>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</si>
  <si>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</si>
  <si>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</si>
  <si>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</si>
  <si>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</si>
  <si>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</si>
  <si>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</si>
  <si>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</si>
  <si>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</si>
  <si>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</si>
  <si>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</si>
  <si>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</si>
  <si>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</si>
  <si>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</si>
  <si>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</si>
  <si>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</si>
  <si>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</si>
  <si>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</si>
  <si>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</si>
  <si>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</si>
  <si>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</si>
  <si>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</si>
  <si>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</si>
  <si>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</si>
  <si>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</si>
  <si>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</si>
  <si>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</si>
  <si>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</si>
  <si>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</si>
  <si>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</si>
  <si>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</si>
  <si>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</si>
  <si>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</si>
  <si>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</si>
  <si>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</si>
  <si>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</si>
  <si>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</si>
  <si>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</si>
  <si>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</si>
  <si>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</si>
  <si>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</si>
  <si>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</si>
  <si>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</si>
  <si>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</si>
  <si>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</si>
  <si>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</si>
  <si>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</si>
  <si>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</si>
  <si>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</si>
  <si>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</si>
  <si>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</si>
  <si>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</si>
  <si>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</si>
  <si>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</si>
  <si>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</si>
  <si>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</si>
  <si>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</si>
  <si>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</si>
  <si>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</si>
  <si>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</si>
  <si>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</si>
  <si>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</si>
  <si>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</si>
  <si>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</si>
  <si>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</si>
  <si>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</si>
  <si>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</si>
  <si>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</si>
  <si>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</si>
  <si>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</si>
  <si>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</si>
  <si>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</si>
  <si>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</si>
  <si>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</si>
  <si>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</si>
  <si>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</si>
  <si>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</si>
  <si>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</si>
  <si>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</si>
  <si>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</si>
  <si>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</si>
  <si>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</si>
  <si>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</si>
  <si>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</si>
  <si>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</si>
  <si>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</si>
  <si>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</si>
  <si>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</si>
  <si>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</si>
  <si>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</si>
  <si>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</si>
  <si>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</si>
  <si>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</si>
  <si>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</si>
  <si>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</si>
  <si>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</si>
  <si>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</si>
  <si>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</si>
  <si>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</si>
  <si>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</si>
  <si>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</si>
  <si>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</si>
  <si>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</si>
  <si>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</si>
  <si>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</si>
  <si>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</si>
  <si>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</si>
  <si>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</si>
  <si>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</si>
  <si>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</si>
  <si>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</si>
  <si>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</si>
  <si>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</si>
  <si>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</si>
  <si>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</si>
  <si>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</si>
  <si>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</si>
  <si>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</si>
  <si>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</si>
  <si>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</si>
  <si>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</si>
  <si>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</si>
  <si>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</si>
  <si>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</si>
  <si>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</si>
  <si>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</si>
  <si>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</si>
  <si>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</si>
  <si>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</si>
  <si>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</si>
  <si>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</si>
  <si>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</si>
  <si>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</si>
  <si>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</si>
  <si>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</si>
  <si>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</si>
  <si>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</si>
  <si>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</si>
  <si>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</si>
  <si>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</si>
  <si>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</si>
  <si>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</si>
  <si>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</si>
  <si>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</si>
  <si>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</si>
  <si>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</si>
  <si>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</si>
  <si>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</si>
  <si>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</si>
  <si>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</si>
  <si>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</si>
  <si>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</si>
  <si>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</si>
  <si>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</si>
  <si>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</si>
  <si>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</si>
  <si>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</si>
  <si>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</si>
  <si>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</si>
  <si>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</si>
  <si>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</si>
  <si>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</si>
  <si>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</si>
  <si>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</si>
  <si>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</si>
  <si>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</si>
  <si>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</si>
  <si>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</si>
  <si>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</si>
  <si>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</si>
  <si>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</si>
  <si>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</si>
  <si>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</si>
  <si>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</si>
  <si>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</si>
  <si>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</si>
  <si>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</si>
  <si>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</si>
  <si>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</si>
  <si>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</si>
  <si>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</si>
  <si>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</si>
  <si>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</si>
  <si>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</si>
  <si>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</si>
  <si>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</si>
  <si>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</si>
  <si>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</si>
  <si>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</si>
  <si>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</si>
  <si>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</si>
  <si>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</si>
  <si>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</si>
  <si>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</si>
  <si>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</si>
  <si>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</si>
  <si>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</si>
  <si>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</si>
  <si>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</si>
  <si>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</si>
  <si>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</si>
  <si>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</si>
  <si>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</si>
  <si>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</si>
  <si>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</si>
  <si>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</si>
  <si>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</si>
  <si>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</si>
  <si>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</si>
  <si>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</si>
  <si>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</si>
  <si>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</si>
  <si>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</si>
  <si>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</si>
  <si>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</si>
  <si>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</si>
  <si>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</si>
  <si>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</si>
  <si>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</si>
  <si>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</si>
  <si>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</si>
  <si>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</si>
  <si>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</si>
  <si>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</si>
  <si>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</si>
  <si>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</si>
  <si>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</si>
  <si>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</si>
  <si>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</si>
  <si>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</si>
  <si>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</si>
  <si>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</si>
  <si>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</si>
  <si>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</si>
  <si>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</si>
  <si>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</si>
  <si>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</si>
  <si>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</si>
  <si>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</si>
  <si>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</si>
  <si>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</si>
  <si>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</si>
  <si>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</si>
  <si>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</si>
  <si>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</si>
  <si>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</si>
  <si>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</si>
  <si>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</si>
  <si>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</si>
  <si>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</si>
  <si>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</si>
  <si>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</si>
  <si>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</si>
  <si>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</si>
  <si>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</si>
  <si>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</si>
  <si>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</si>
  <si>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</si>
  <si>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</si>
  <si>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</si>
  <si>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</si>
  <si>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</si>
  <si>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</si>
  <si>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</si>
  <si>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</si>
  <si>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</si>
  <si>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</si>
  <si>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</si>
  <si>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</si>
  <si>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</si>
  <si>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</si>
  <si>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</si>
  <si>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</si>
  <si>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</si>
  <si>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</si>
  <si>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</si>
  <si>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</si>
  <si>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</si>
  <si>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</si>
  <si>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</si>
  <si>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</si>
  <si>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</si>
  <si>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</si>
  <si>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</si>
  <si>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</si>
  <si>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</si>
  <si>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</si>
  <si>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</si>
  <si>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</si>
  <si>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</si>
  <si>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</si>
  <si>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</si>
  <si>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</si>
  <si>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</si>
  <si>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</si>
  <si>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</si>
  <si>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</si>
  <si>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</si>
  <si>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</si>
  <si>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</si>
  <si>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</si>
  <si>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</si>
  <si>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</si>
  <si>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</si>
  <si>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</si>
  <si>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</si>
  <si>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</si>
  <si>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</si>
  <si>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</si>
  <si>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</si>
  <si>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</si>
  <si>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</si>
  <si>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</si>
  <si>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</si>
  <si>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</si>
  <si>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</si>
  <si>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</si>
  <si>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</si>
  <si>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</si>
  <si>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</si>
  <si>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</si>
  <si>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</si>
  <si>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</si>
  <si>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</si>
  <si>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</si>
  <si>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</si>
  <si>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</si>
  <si>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</si>
  <si>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</si>
  <si>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</si>
  <si>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</si>
  <si>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</si>
  <si>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</si>
  <si>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</si>
  <si>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</si>
  <si>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</si>
  <si>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</si>
  <si>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</si>
  <si>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</si>
  <si>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</si>
  <si>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</si>
  <si>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</si>
  <si>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</si>
  <si>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</si>
  <si>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</si>
  <si>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</si>
  <si>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</si>
  <si>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</si>
  <si>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</si>
  <si>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</si>
  <si>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</si>
  <si>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</si>
  <si>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</si>
  <si>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</si>
  <si>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</si>
  <si>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</si>
  <si>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</si>
  <si>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</si>
  <si>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</si>
  <si>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</si>
  <si>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</si>
  <si>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</si>
  <si>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</si>
  <si>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</si>
  <si>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</si>
  <si>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</si>
  <si>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</si>
  <si>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</si>
  <si>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</si>
  <si>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</si>
  <si>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</si>
  <si>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</si>
  <si>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</si>
  <si>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</si>
  <si>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</si>
  <si>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</si>
  <si>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</si>
  <si>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</si>
  <si>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</si>
  <si>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</si>
  <si>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</si>
  <si>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</si>
  <si>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</si>
  <si>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</si>
  <si>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</si>
  <si>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</si>
  <si>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</si>
  <si>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</si>
  <si>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</si>
  <si>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</si>
  <si>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</si>
  <si>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</si>
  <si>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</si>
  <si>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</si>
  <si>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</si>
  <si>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</si>
  <si>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</si>
  <si>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</si>
  <si>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</si>
  <si>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</si>
  <si>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</si>
  <si>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</si>
  <si>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</si>
  <si>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</si>
  <si>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</si>
  <si>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</si>
  <si>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</si>
  <si>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</si>
  <si>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</si>
  <si>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</si>
  <si>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</si>
  <si>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</si>
  <si>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</si>
  <si>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</si>
  <si>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</si>
  <si>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</si>
  <si>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</si>
  <si>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</si>
  <si>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</si>
  <si>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</si>
  <si>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</si>
  <si>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</si>
  <si>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</si>
  <si>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</si>
  <si>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</si>
  <si>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</si>
  <si>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</si>
  <si>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</si>
  <si>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</si>
  <si>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</si>
  <si>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</si>
  <si>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</si>
  <si>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</si>
  <si>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</si>
  <si>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</si>
  <si>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</si>
  <si>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</si>
  <si>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</si>
  <si>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</si>
  <si>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</si>
  <si>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</si>
  <si>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</si>
  <si>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</si>
  <si>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</si>
  <si>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</si>
  <si>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</si>
  <si>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</si>
  <si>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</si>
  <si>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</si>
  <si>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</si>
  <si>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</si>
  <si>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</si>
  <si>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</si>
  <si>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</si>
  <si>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</si>
  <si>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</si>
  <si>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</si>
  <si>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</si>
  <si>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</si>
  <si>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</si>
  <si>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</si>
  <si>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</si>
  <si>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</si>
  <si>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</si>
  <si>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</si>
  <si>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</si>
  <si>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</si>
  <si>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</si>
  <si>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</si>
  <si>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</si>
  <si>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</si>
  <si>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</si>
  <si>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</si>
  <si>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</si>
  <si>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</si>
  <si>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</si>
  <si>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</si>
  <si>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</si>
  <si>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</si>
  <si>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</si>
  <si>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</si>
  <si>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</si>
  <si>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</si>
  <si>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</si>
  <si>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</si>
  <si>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</si>
  <si>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</si>
  <si>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</si>
  <si>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</si>
  <si>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</si>
  <si>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</si>
  <si>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</si>
  <si>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</si>
  <si>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</si>
  <si>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</si>
  <si>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</si>
  <si>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</si>
  <si>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</si>
  <si>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</si>
  <si>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</si>
  <si>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</si>
  <si>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</si>
  <si>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</si>
  <si>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</si>
  <si>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</si>
  <si>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</si>
  <si>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</si>
  <si>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</si>
  <si>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</si>
  <si>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</si>
  <si>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</si>
  <si>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</si>
  <si>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</si>
  <si>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</si>
  <si>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</si>
  <si>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</si>
  <si>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</si>
  <si>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</si>
  <si>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</si>
  <si>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</si>
  <si>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</si>
  <si>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</si>
  <si>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</si>
  <si>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</si>
  <si>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</si>
  <si>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</si>
  <si>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</si>
  <si>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</si>
  <si>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</si>
  <si>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</si>
  <si>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</si>
  <si>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</si>
  <si>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</si>
  <si>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</si>
  <si>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</si>
  <si>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</si>
  <si>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</si>
  <si>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</si>
  <si>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</si>
  <si>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</si>
  <si>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</si>
  <si>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</si>
  <si>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</si>
  <si>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</si>
  <si>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</si>
  <si>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</si>
  <si>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</si>
  <si>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</si>
  <si>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</si>
  <si>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</si>
  <si>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</si>
  <si>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</si>
  <si>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</si>
  <si>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</si>
  <si>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</si>
  <si>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</si>
  <si>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</si>
  <si>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</si>
  <si>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</si>
  <si>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</si>
  <si>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</si>
  <si>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</si>
  <si>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</si>
  <si>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</si>
  <si>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</si>
  <si>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</si>
  <si>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</si>
  <si>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</si>
  <si>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</si>
  <si>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</si>
  <si>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</si>
  <si>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</si>
  <si>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</si>
  <si>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</si>
  <si>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</si>
  <si>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</si>
  <si>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</si>
  <si>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</si>
  <si>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</si>
  <si>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</si>
  <si>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</si>
  <si>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</si>
  <si>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</si>
  <si>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</si>
  <si>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</si>
  <si>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</si>
  <si>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</si>
  <si>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</si>
  <si>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</si>
  <si>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</si>
  <si>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</si>
  <si>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</si>
  <si>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</si>
  <si>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</si>
  <si>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</si>
  <si>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</si>
  <si>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</si>
  <si>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</si>
  <si>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</si>
  <si>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</si>
  <si>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</si>
  <si>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</si>
  <si>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</si>
  <si>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</si>
  <si>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</si>
  <si>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</si>
  <si>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</si>
  <si>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</si>
  <si>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</si>
  <si>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</si>
  <si>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</si>
  <si>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</si>
  <si>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</si>
  <si>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</si>
  <si>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</si>
  <si>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</si>
  <si>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</si>
  <si>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</si>
  <si>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</si>
  <si>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</si>
  <si>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</si>
  <si>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</si>
  <si>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</si>
  <si>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</si>
  <si>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</si>
  <si>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</si>
  <si>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</si>
  <si>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</si>
  <si>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</si>
  <si>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</si>
  <si>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</si>
  <si>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</si>
  <si>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</si>
  <si>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</si>
  <si>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</si>
  <si>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</si>
  <si>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</si>
  <si>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</si>
  <si>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</si>
  <si>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</si>
  <si>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</si>
  <si>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</si>
  <si>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</si>
  <si>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</si>
  <si>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</si>
  <si>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</si>
  <si>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</si>
  <si>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</si>
  <si>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</si>
  <si>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</si>
  <si>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</si>
  <si>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</si>
  <si>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</si>
  <si>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</si>
  <si>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</si>
  <si>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</si>
  <si>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</si>
  <si>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</si>
  <si>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</si>
  <si>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</si>
  <si>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</si>
  <si>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</si>
  <si>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</si>
  <si>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</si>
  <si>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</si>
  <si>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</si>
  <si>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</si>
  <si>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</si>
  <si>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</si>
  <si>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</si>
  <si>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</si>
  <si>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</si>
  <si>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</si>
  <si>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</si>
  <si>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</si>
  <si>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</si>
  <si>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</si>
  <si>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</si>
  <si>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</si>
  <si>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</si>
  <si>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</si>
  <si>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</si>
  <si>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</si>
  <si>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</si>
  <si>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</si>
  <si>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</si>
  <si>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</si>
  <si>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</si>
  <si>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</si>
  <si>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</si>
  <si>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</si>
  <si>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</si>
  <si>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</si>
  <si>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</si>
  <si>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</si>
  <si>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</si>
  <si>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</si>
  <si>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</si>
  <si>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</si>
  <si>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</si>
  <si>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</si>
  <si>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</si>
  <si>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</si>
  <si>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</si>
  <si>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</si>
  <si>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</si>
  <si>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</si>
  <si>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</si>
  <si>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</si>
  <si>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</si>
  <si>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</si>
  <si>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</si>
  <si>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</si>
  <si>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</si>
  <si>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</si>
  <si>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</si>
  <si>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</si>
  <si>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</si>
  <si>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</si>
  <si>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</si>
  <si>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</si>
  <si>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</si>
  <si>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</si>
  <si>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</si>
  <si>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</si>
  <si>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</si>
  <si>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</si>
  <si>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</si>
  <si>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</si>
  <si>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</si>
  <si>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</si>
  <si>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</si>
  <si>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</si>
  <si>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</si>
  <si>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</si>
  <si>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</si>
  <si>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</si>
  <si>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</si>
  <si>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</si>
  <si>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</si>
  <si>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</si>
  <si>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</si>
  <si>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</si>
  <si>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</si>
  <si>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</si>
  <si>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</si>
  <si>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</si>
  <si>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</si>
  <si>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</si>
  <si>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</si>
  <si>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</si>
  <si>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</si>
  <si>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</si>
  <si>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</si>
  <si>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</si>
  <si>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</si>
  <si>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</si>
  <si>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</si>
  <si>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</si>
  <si>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</si>
  <si>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</si>
  <si>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</si>
  <si>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</si>
  <si>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</si>
  <si>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</si>
  <si>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</si>
  <si>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</si>
  <si>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</si>
  <si>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</si>
  <si>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</si>
  <si>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</si>
  <si>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</si>
  <si>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</si>
  <si>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</si>
  <si>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</si>
  <si>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</si>
  <si>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</si>
  <si>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</si>
  <si>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</si>
  <si>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</si>
  <si>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</si>
  <si>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</si>
  <si>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</si>
  <si>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</si>
  <si>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</si>
  <si>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</si>
  <si>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</si>
  <si>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</si>
  <si>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</si>
  <si>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</si>
  <si>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</si>
  <si>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</si>
  <si>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</si>
  <si>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</si>
  <si>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</si>
  <si>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</si>
  <si>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</si>
  <si>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</si>
  <si>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</si>
  <si>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</si>
  <si>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</si>
  <si>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</si>
  <si>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</si>
  <si>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</si>
  <si>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</si>
  <si>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</si>
  <si>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</si>
  <si>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</si>
  <si>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</si>
  <si>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</si>
  <si>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</si>
  <si>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</si>
  <si>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</si>
  <si>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</si>
  <si>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</si>
  <si>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</si>
  <si>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</si>
  <si>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</si>
  <si>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</si>
  <si>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</si>
  <si>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</si>
  <si>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</si>
  <si>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</si>
  <si>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</si>
  <si>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</si>
  <si>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</si>
  <si>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</si>
  <si>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</si>
  <si>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</si>
  <si>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</si>
  <si>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</si>
  <si>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</si>
  <si>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</si>
  <si>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</si>
  <si>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</si>
  <si>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</si>
  <si>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</si>
  <si>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</si>
  <si>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</si>
  <si>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</si>
  <si>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</si>
  <si>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</si>
  <si>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</si>
  <si>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</si>
  <si>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</si>
  <si>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</si>
  <si>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</si>
  <si>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</si>
  <si>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</si>
  <si>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</si>
  <si>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</si>
  <si>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</si>
  <si>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</si>
  <si>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</si>
  <si>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</si>
  <si>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</si>
  <si>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</si>
  <si>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</si>
  <si>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</si>
  <si>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</si>
  <si>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</si>
  <si>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</si>
  <si>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</si>
  <si>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</si>
  <si>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</si>
  <si>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</si>
  <si>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</si>
  <si>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</si>
  <si>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</si>
  <si>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</si>
  <si>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</si>
  <si>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</si>
  <si>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</si>
  <si>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</si>
  <si>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</si>
  <si>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</si>
  <si>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</si>
  <si>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</si>
  <si>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</si>
  <si>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</si>
  <si>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</si>
  <si>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</si>
  <si>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</si>
  <si>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</si>
  <si>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</si>
  <si>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</si>
  <si>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</si>
  <si>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</si>
  <si>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</si>
  <si>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</si>
  <si>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</si>
  <si>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</si>
  <si>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</si>
  <si>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</si>
  <si>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</si>
  <si>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</si>
  <si>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</si>
  <si>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</si>
  <si>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</si>
  <si>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</si>
  <si>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</si>
  <si>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</si>
  <si>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</si>
  <si>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</si>
  <si>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</si>
  <si>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</si>
  <si>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</si>
  <si>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</si>
  <si>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</si>
  <si>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</si>
  <si>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</si>
  <si>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</si>
  <si>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</si>
  <si>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</si>
  <si>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</si>
  <si>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</si>
  <si>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</si>
  <si>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</si>
  <si>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</si>
  <si>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</si>
  <si>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</si>
  <si>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</si>
  <si>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</si>
  <si>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</si>
  <si>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</si>
  <si>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</si>
  <si>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</si>
  <si>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</si>
  <si>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</si>
  <si>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</si>
  <si>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</si>
  <si>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</si>
  <si>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</si>
  <si>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</si>
  <si>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</si>
  <si>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</si>
  <si>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</si>
  <si>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</si>
  <si>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</si>
  <si>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</si>
  <si>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</si>
  <si>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</si>
  <si>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</si>
  <si>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</si>
  <si>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</si>
  <si>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</si>
  <si>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</si>
  <si>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</si>
  <si>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</si>
  <si>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</si>
  <si>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</si>
  <si>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</si>
  <si>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</si>
  <si>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</si>
  <si>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</si>
  <si>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</si>
  <si>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</si>
  <si>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</si>
  <si>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</si>
  <si>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</si>
  <si>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</si>
  <si>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</si>
  <si>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</si>
  <si>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</si>
  <si>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</si>
  <si>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</si>
  <si>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</si>
  <si>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</si>
  <si>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</si>
  <si>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</si>
  <si>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</si>
  <si>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</si>
  <si>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</si>
  <si>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</si>
  <si>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</si>
  <si>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</si>
  <si>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</si>
  <si>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</si>
  <si>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</si>
  <si>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</si>
  <si>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</si>
  <si>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</si>
  <si>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</si>
  <si>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</si>
  <si>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</si>
  <si>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</si>
  <si>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</si>
  <si>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</si>
  <si>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</si>
  <si>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</si>
  <si>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</si>
  <si>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</si>
  <si>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</si>
  <si>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</si>
  <si>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</si>
  <si>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</si>
  <si>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</si>
  <si>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</si>
  <si>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</si>
  <si>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</si>
  <si>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</si>
  <si>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</si>
  <si>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</si>
  <si>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</si>
  <si>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</si>
  <si>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</si>
  <si>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</si>
  <si>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</si>
  <si>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</si>
  <si>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</si>
  <si>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</si>
  <si>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</si>
  <si>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</si>
  <si>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</si>
  <si>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</si>
  <si>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</si>
  <si>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</si>
  <si>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</si>
  <si>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</si>
  <si>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</si>
  <si>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</si>
  <si>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</si>
  <si>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</si>
  <si>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</si>
  <si>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</si>
  <si>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</si>
  <si>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</si>
  <si>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</si>
  <si>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</si>
  <si>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</si>
  <si>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</si>
  <si>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</si>
  <si>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</si>
  <si>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</si>
  <si>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</si>
  <si>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</si>
  <si>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</si>
  <si>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</si>
  <si>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</si>
  <si>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</si>
  <si>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</si>
  <si>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</si>
  <si>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</si>
  <si>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</si>
  <si>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</si>
  <si>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</si>
  <si>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</si>
  <si>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</si>
  <si>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</si>
  <si>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</si>
  <si>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</si>
  <si>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</si>
  <si>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</si>
  <si>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</si>
  <si>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</si>
  <si>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</si>
  <si>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</si>
  <si>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</si>
  <si>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</si>
  <si>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</si>
  <si>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</si>
  <si>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</si>
  <si>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</si>
  <si>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</si>
  <si>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</si>
  <si>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</si>
  <si>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</si>
  <si>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</si>
  <si>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</si>
  <si>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</si>
  <si>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</si>
  <si>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</si>
  <si>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</si>
  <si>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</si>
  <si>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</si>
  <si>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</si>
  <si>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</si>
  <si>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</si>
  <si>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</si>
  <si>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</si>
  <si>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</si>
  <si>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</si>
  <si>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</si>
  <si>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</si>
  <si>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</si>
  <si>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</si>
  <si>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</si>
  <si>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</si>
  <si>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</si>
  <si>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</si>
  <si>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</si>
  <si>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</si>
  <si>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</si>
  <si>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</si>
  <si>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</si>
  <si>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</si>
  <si>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</si>
  <si>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</si>
  <si>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</si>
  <si>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</si>
  <si>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</si>
  <si>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</si>
  <si>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</si>
  <si>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</si>
  <si>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</si>
  <si>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</si>
  <si>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</si>
  <si>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</si>
  <si>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</si>
  <si>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</si>
  <si>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</si>
  <si>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</si>
  <si>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</si>
  <si>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</si>
  <si>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</si>
  <si>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</si>
  <si>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</si>
  <si>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</si>
  <si>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</si>
  <si>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</si>
  <si>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</si>
  <si>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</si>
  <si>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</si>
  <si>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</si>
  <si>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</si>
  <si>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</si>
  <si>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</si>
  <si>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</si>
  <si>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</si>
  <si>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</si>
  <si>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</si>
  <si>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</si>
  <si>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</si>
  <si>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</si>
  <si>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</si>
  <si>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</si>
  <si>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</si>
  <si>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</si>
  <si>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</si>
  <si>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</si>
  <si>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</si>
  <si>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</si>
  <si>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</si>
  <si>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</si>
  <si>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</si>
  <si>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</si>
  <si>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</si>
  <si>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</si>
  <si>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</si>
  <si>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</si>
  <si>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</si>
  <si>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</si>
  <si>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</si>
  <si>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</si>
  <si>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</si>
  <si>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</si>
  <si>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</si>
  <si>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</si>
  <si>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</si>
  <si>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</si>
  <si>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</si>
  <si>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</si>
  <si>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</si>
  <si>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</si>
  <si>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</si>
  <si>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</si>
  <si>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</si>
  <si>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</si>
  <si>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</si>
  <si>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</si>
  <si>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</si>
  <si>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</si>
  <si>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</si>
  <si>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</si>
  <si>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</si>
  <si>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</si>
  <si>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</si>
  <si>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</si>
  <si>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</si>
  <si>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</si>
  <si>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</si>
  <si>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</si>
  <si>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</si>
  <si>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</si>
  <si>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</si>
  <si>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</si>
  <si>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</si>
  <si>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</si>
  <si>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</si>
  <si>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</si>
  <si>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</si>
  <si>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</si>
  <si>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</si>
  <si>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</si>
  <si>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</si>
  <si>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</si>
  <si>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</si>
  <si>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</si>
  <si>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</si>
  <si>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</si>
  <si>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</si>
  <si>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</si>
  <si>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</si>
  <si>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</si>
  <si>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</si>
  <si>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</si>
  <si>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</si>
  <si>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</si>
  <si>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</si>
  <si>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</si>
  <si>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</si>
  <si>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</si>
  <si>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</si>
  <si>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</si>
  <si>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</si>
  <si>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</si>
  <si>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</si>
  <si>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</si>
  <si>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</si>
  <si>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</si>
  <si>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</si>
  <si>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</si>
  <si>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</si>
  <si>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</si>
  <si>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</si>
  <si>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</si>
  <si>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</si>
  <si>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</si>
  <si>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</si>
  <si>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</si>
  <si>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</si>
  <si>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</si>
  <si>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</si>
  <si>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</si>
  <si>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</si>
  <si>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</si>
  <si>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</si>
  <si>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</si>
  <si>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</si>
  <si>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</si>
  <si>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</si>
  <si>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</si>
  <si>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</si>
  <si>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</si>
  <si>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</si>
  <si>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</si>
  <si>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</si>
  <si>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</si>
  <si>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</si>
  <si>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</si>
  <si>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</si>
  <si>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</si>
  <si>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</si>
  <si>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</si>
  <si>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</si>
  <si>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</si>
  <si>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</si>
  <si>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</si>
  <si>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</si>
  <si>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</si>
  <si>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</si>
  <si>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</si>
  <si>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</si>
  <si>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</si>
  <si>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</si>
  <si>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</si>
  <si>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</si>
  <si>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</si>
  <si>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</si>
  <si>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</si>
  <si>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</si>
  <si>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</si>
  <si>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</si>
  <si>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</si>
  <si>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</si>
  <si>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</si>
  <si>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</si>
  <si>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</si>
  <si>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</si>
  <si>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</si>
  <si>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</si>
  <si>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</si>
  <si>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</si>
  <si>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</si>
  <si>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</si>
  <si>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</si>
  <si>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</si>
  <si>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</si>
  <si>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</si>
  <si>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</si>
  <si>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</si>
  <si>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</si>
  <si>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</si>
  <si>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</si>
  <si>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</si>
  <si>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</si>
  <si>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</si>
  <si>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</si>
  <si>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</si>
  <si>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</si>
  <si>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</si>
  <si>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</si>
  <si>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</si>
  <si>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</si>
  <si>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</si>
  <si>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</si>
  <si>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</si>
  <si>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</si>
  <si>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</si>
  <si>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</si>
  <si>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</si>
  <si>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</si>
  <si>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</si>
  <si>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</si>
  <si>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</si>
  <si>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</si>
  <si>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</si>
  <si>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</si>
  <si>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</si>
  <si>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</si>
  <si>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</si>
  <si>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</si>
  <si>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</si>
  <si>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</si>
  <si>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</si>
  <si>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</si>
  <si>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</si>
  <si>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</si>
  <si>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</si>
  <si>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</si>
  <si>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</si>
  <si>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</si>
  <si>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</si>
  <si>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</si>
  <si>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</si>
  <si>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</si>
  <si>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</si>
  <si>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</si>
  <si>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</si>
  <si>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</si>
  <si>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</si>
  <si>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</si>
  <si>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</si>
  <si>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</si>
  <si>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</si>
  <si>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</si>
  <si>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</si>
  <si>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</si>
  <si>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</si>
  <si>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</si>
  <si>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</si>
  <si>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</si>
  <si>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</si>
  <si>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</si>
  <si>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</si>
  <si>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</si>
  <si>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</si>
  <si>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</si>
  <si>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</si>
  <si>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</si>
  <si>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</si>
  <si>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</si>
  <si>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</si>
  <si>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</si>
  <si>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</si>
  <si>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</si>
  <si>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</si>
  <si>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</si>
  <si>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</si>
  <si>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</si>
  <si>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</si>
  <si>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</si>
  <si>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</si>
  <si>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</si>
  <si>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</si>
  <si>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</si>
  <si>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</si>
  <si>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</si>
  <si>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</si>
  <si>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</si>
  <si>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</si>
  <si>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</si>
  <si>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</si>
  <si>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</si>
  <si>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</si>
  <si>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</si>
  <si>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</si>
  <si>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</si>
  <si>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</si>
  <si>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</si>
  <si>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</si>
  <si>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</si>
  <si>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</si>
  <si>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</si>
  <si>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</si>
  <si>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</si>
  <si>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</si>
  <si>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</si>
  <si>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</si>
  <si>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</si>
  <si>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</si>
  <si>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</si>
  <si>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</si>
  <si>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</si>
  <si>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</si>
  <si>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</si>
  <si>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</si>
  <si>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</si>
  <si>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</si>
  <si>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</si>
  <si>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</si>
  <si>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</si>
  <si>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</si>
  <si>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</si>
  <si>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</si>
  <si>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</si>
  <si>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</si>
  <si>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</si>
  <si>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</si>
  <si>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</si>
  <si>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</si>
  <si>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</si>
  <si>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</si>
  <si>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</si>
  <si>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</si>
  <si>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</si>
  <si>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</si>
  <si>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</si>
  <si>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</si>
  <si>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</si>
  <si>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</si>
  <si>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</si>
  <si>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</si>
  <si>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</si>
  <si>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</si>
  <si>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</si>
  <si>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</si>
  <si>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</si>
  <si>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</si>
  <si>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</si>
  <si>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</si>
  <si>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</si>
  <si>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</si>
  <si>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</si>
  <si>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</si>
  <si>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</si>
  <si>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</si>
  <si>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</si>
  <si>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</si>
  <si>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</si>
  <si>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</si>
  <si>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</si>
  <si>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</si>
  <si>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</si>
  <si>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</si>
  <si>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</si>
  <si>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</si>
  <si>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</si>
  <si>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</si>
  <si>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</si>
  <si>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</si>
  <si>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</si>
  <si>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</si>
  <si>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</si>
  <si>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</si>
  <si>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</si>
  <si>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</si>
  <si>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</si>
  <si>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</si>
  <si>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</si>
  <si>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</si>
  <si>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</si>
  <si>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</si>
  <si>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</si>
  <si>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</si>
  <si>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</si>
  <si>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</si>
  <si>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</si>
  <si>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</si>
  <si>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</si>
  <si>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</si>
  <si>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</si>
  <si>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</si>
  <si>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</si>
  <si>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</si>
  <si>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</si>
  <si>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</si>
  <si>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</si>
  <si>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</si>
  <si>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</si>
  <si>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</si>
  <si>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</si>
  <si>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</si>
  <si>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</si>
  <si>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</si>
  <si>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</si>
  <si>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</si>
  <si>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</si>
  <si>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</si>
  <si>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</si>
  <si>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</si>
  <si>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</si>
  <si>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</si>
  <si>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</si>
  <si>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</si>
  <si>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</si>
  <si>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</si>
  <si>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</si>
  <si>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</si>
  <si>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</si>
  <si>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</si>
  <si>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</si>
  <si>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</si>
  <si>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</si>
  <si>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</si>
  <si>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</si>
  <si>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</si>
  <si>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</si>
  <si>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</si>
  <si>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</si>
  <si>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</si>
  <si>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</si>
  <si>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</si>
  <si>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</si>
  <si>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</si>
  <si>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</si>
  <si>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</si>
  <si>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</si>
  <si>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</si>
  <si>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</si>
  <si>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</si>
  <si>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</si>
  <si>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</si>
  <si>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</si>
  <si>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</si>
  <si>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</si>
  <si>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</si>
  <si>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</si>
  <si>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</si>
  <si>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</si>
  <si>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</si>
  <si>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</si>
  <si>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</si>
  <si>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</si>
  <si>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</si>
  <si>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</si>
  <si>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</si>
  <si>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</si>
  <si>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</si>
  <si>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</si>
  <si>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</si>
  <si>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</si>
  <si>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</si>
  <si>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</si>
  <si>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</si>
  <si>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</si>
  <si>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</si>
  <si>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</si>
  <si>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</si>
  <si>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</si>
  <si>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</si>
  <si>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</si>
  <si>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</si>
  <si>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</si>
  <si>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</si>
  <si>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</si>
  <si>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</si>
  <si>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</si>
  <si>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</si>
  <si>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</si>
  <si>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</si>
  <si>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</si>
  <si>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</si>
  <si>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</si>
  <si>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</si>
  <si>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</si>
  <si>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</si>
  <si>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</si>
  <si>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</si>
  <si>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</si>
  <si>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</si>
  <si>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</si>
  <si>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</si>
  <si>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</si>
  <si>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</si>
  <si>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</si>
  <si>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</si>
  <si>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</si>
  <si>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</si>
  <si>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</si>
  <si>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</si>
  <si>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</si>
  <si>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</si>
  <si>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</si>
  <si>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</si>
  <si>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</si>
  <si>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</si>
  <si>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</si>
  <si>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</si>
  <si>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</si>
  <si>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</si>
  <si>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</si>
  <si>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</si>
  <si>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</si>
  <si>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</si>
  <si>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</si>
  <si>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</si>
  <si>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</si>
  <si>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</si>
  <si>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</si>
  <si>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</si>
  <si>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</si>
  <si>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</si>
  <si>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</si>
  <si>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</si>
  <si>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</si>
  <si>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</si>
  <si>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</si>
  <si>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</si>
  <si>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</si>
  <si>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</si>
  <si>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</si>
  <si>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</si>
  <si>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</si>
  <si>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</si>
  <si>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</si>
  <si>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</si>
  <si>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</si>
  <si>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</si>
  <si>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</si>
  <si>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</si>
  <si>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</si>
  <si>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</si>
  <si>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</si>
  <si>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</si>
  <si>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</si>
  <si>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</si>
  <si>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</si>
  <si>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</si>
  <si>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</si>
  <si>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</si>
  <si>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</si>
  <si>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</si>
  <si>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</si>
  <si>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</si>
  <si>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</si>
  <si>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</si>
  <si>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</si>
  <si>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</si>
  <si>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</si>
  <si>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</si>
  <si>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</si>
  <si>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</si>
  <si>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</si>
  <si>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</si>
  <si>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</si>
  <si>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</si>
  <si>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</si>
  <si>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</si>
  <si>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</si>
  <si>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</si>
  <si>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</si>
  <si>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</si>
  <si>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</si>
  <si>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</si>
  <si>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</si>
  <si>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</si>
  <si>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</si>
  <si>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</si>
  <si>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</si>
  <si>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</si>
  <si>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</si>
  <si>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</si>
  <si>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</si>
  <si>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</si>
  <si>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</si>
  <si>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</si>
  <si>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</si>
  <si>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</si>
  <si>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</si>
  <si>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</si>
  <si>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</si>
  <si>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</si>
  <si>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</si>
  <si>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</si>
  <si>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</si>
  <si>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</si>
  <si>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</si>
  <si>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</si>
  <si>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</si>
  <si>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</si>
  <si>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</si>
  <si>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</si>
  <si>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</si>
  <si>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</si>
  <si>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</si>
  <si>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</si>
  <si>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</si>
  <si>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</si>
  <si>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</si>
  <si>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</si>
  <si>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</si>
  <si>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</si>
  <si>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</si>
  <si>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</si>
  <si>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</si>
  <si>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</si>
  <si>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</si>
  <si>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</si>
  <si>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</si>
  <si>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</si>
  <si>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</si>
  <si>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</si>
  <si>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</si>
  <si>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</si>
  <si>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</si>
  <si>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</si>
  <si>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</si>
  <si>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</si>
  <si>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</si>
  <si>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</si>
  <si>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</si>
  <si>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</si>
  <si>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</si>
  <si>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</si>
  <si>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</si>
  <si>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</si>
  <si>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</si>
  <si>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</si>
  <si>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</si>
  <si>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</si>
  <si>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</si>
  <si>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</si>
  <si>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</si>
  <si>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</si>
  <si>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</si>
  <si>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</si>
  <si>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</si>
  <si>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</si>
  <si>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</si>
  <si>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</si>
  <si>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</si>
  <si>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</si>
  <si>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</si>
  <si>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</si>
  <si>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</si>
  <si>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</si>
  <si>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</si>
  <si>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</si>
  <si>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</si>
  <si>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</si>
  <si>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</si>
  <si>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</si>
  <si>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</si>
  <si>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</si>
  <si>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</si>
  <si>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</si>
  <si>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</si>
  <si>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</si>
  <si>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</si>
  <si>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</si>
  <si>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</si>
  <si>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</si>
  <si>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</si>
  <si>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</si>
  <si>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</si>
  <si>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</si>
  <si>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</si>
  <si>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</si>
  <si>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</si>
  <si>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</si>
  <si>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</si>
  <si>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</si>
  <si>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</si>
  <si>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</si>
  <si>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</si>
  <si>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</si>
  <si>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</si>
  <si>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</si>
  <si>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</si>
  <si>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</si>
  <si>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</si>
  <si>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</si>
  <si>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</si>
  <si>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</si>
  <si>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</si>
  <si>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</si>
  <si>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</si>
  <si>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</si>
  <si>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</si>
  <si>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</si>
  <si>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</si>
  <si>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</si>
  <si>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</si>
  <si>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</si>
  <si>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</si>
  <si>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</si>
  <si>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</si>
  <si>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</si>
  <si>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</si>
  <si>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</si>
  <si>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</si>
  <si>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</si>
  <si>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</si>
  <si>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</si>
  <si>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</si>
  <si>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</si>
  <si>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</si>
  <si>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</si>
  <si>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</si>
  <si>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</si>
  <si>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</si>
  <si>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</si>
  <si>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</si>
  <si>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</si>
  <si>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</si>
  <si>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</si>
  <si>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</si>
  <si>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</si>
  <si>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</si>
  <si>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</si>
  <si>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</si>
  <si>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</si>
  <si>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</si>
  <si>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</si>
  <si>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</si>
  <si>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</si>
  <si>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</si>
  <si>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</si>
  <si>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</si>
  <si>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</si>
  <si>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</si>
  <si>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</si>
  <si>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</si>
  <si>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</si>
  <si>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</si>
  <si>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</si>
  <si>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</si>
  <si>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</si>
  <si>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</si>
  <si>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</si>
  <si>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</si>
  <si>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</si>
  <si>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</si>
  <si>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</si>
  <si>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</si>
  <si>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</si>
  <si>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</si>
  <si>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</si>
  <si>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</si>
  <si>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</si>
  <si>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</si>
  <si>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</si>
  <si>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</si>
  <si>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</si>
  <si>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</si>
  <si>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</si>
  <si>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</si>
  <si>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</si>
  <si>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</si>
  <si>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</si>
  <si>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</si>
  <si>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</si>
  <si>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</si>
  <si>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</si>
  <si>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</si>
  <si>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</si>
  <si>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</si>
  <si>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</si>
  <si>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</si>
  <si>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</si>
  <si>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</si>
  <si>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</si>
  <si>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</si>
  <si>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</si>
  <si>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</si>
  <si>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</si>
  <si>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</si>
  <si>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</si>
  <si>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</si>
  <si>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</si>
  <si>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</si>
  <si>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</si>
  <si>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</si>
  <si>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</si>
  <si>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</si>
  <si>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</si>
  <si>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</si>
  <si>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</si>
  <si>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</si>
  <si>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</si>
  <si>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</si>
  <si>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</si>
  <si>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</si>
  <si>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</si>
  <si>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</si>
  <si>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</si>
  <si>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</si>
  <si>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</si>
  <si>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</si>
  <si>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</si>
  <si>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</si>
  <si>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</si>
  <si>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</si>
  <si>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</si>
  <si>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</si>
  <si>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</si>
  <si>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</si>
  <si>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</si>
  <si>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</si>
  <si>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</si>
  <si>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</si>
  <si>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</si>
  <si>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</si>
  <si>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</si>
  <si>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</si>
  <si>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</si>
  <si>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</si>
  <si>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</si>
  <si>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</si>
  <si>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</si>
  <si>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</si>
  <si>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</si>
  <si>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</si>
  <si>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</si>
  <si>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</si>
  <si>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</si>
  <si>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</si>
  <si>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</si>
  <si>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</si>
  <si>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</si>
  <si>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</si>
  <si>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</si>
  <si>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</si>
  <si>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</si>
  <si>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</si>
  <si>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</si>
  <si>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</si>
  <si>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</si>
  <si>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</si>
  <si>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</si>
  <si>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</si>
  <si>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</si>
  <si>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</si>
  <si>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</si>
  <si>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</si>
  <si>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</si>
  <si>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</si>
  <si>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</si>
  <si>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</si>
  <si>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</si>
  <si>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</si>
  <si>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</si>
  <si>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</si>
  <si>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</si>
  <si>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</si>
  <si>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</si>
  <si>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</si>
  <si>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</si>
  <si>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</si>
  <si>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</si>
  <si>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</si>
  <si>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</si>
  <si>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</si>
  <si>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</si>
  <si>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</si>
  <si>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</si>
  <si>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</si>
  <si>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</si>
  <si>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</si>
  <si>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</si>
  <si>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</si>
  <si>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</si>
  <si>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</si>
  <si>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</si>
  <si>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</si>
  <si>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</si>
  <si>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</si>
  <si>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</si>
  <si>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</si>
  <si>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</si>
  <si>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</si>
  <si>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</si>
  <si>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</si>
  <si>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</si>
  <si>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</si>
  <si>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</si>
  <si>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</si>
  <si>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</si>
  <si>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</si>
  <si>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</si>
  <si>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</si>
  <si>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</si>
  <si>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</si>
  <si>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</si>
  <si>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</si>
  <si>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</si>
  <si>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</si>
  <si>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</si>
  <si>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</si>
  <si>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</si>
  <si>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</si>
  <si>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</si>
  <si>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</si>
  <si>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</si>
  <si>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</si>
  <si>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</si>
  <si>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</si>
  <si>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</si>
  <si>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</si>
  <si>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</si>
  <si>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</si>
  <si>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</si>
  <si>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</si>
  <si>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</si>
  <si>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</si>
  <si>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</si>
  <si>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</si>
  <si>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</si>
  <si>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</si>
  <si>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</si>
  <si>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</si>
  <si>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</si>
  <si>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</si>
  <si>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</si>
  <si>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</si>
  <si>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</si>
  <si>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</si>
  <si>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</si>
  <si>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</si>
  <si>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</si>
  <si>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</si>
  <si>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</si>
  <si>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</si>
  <si>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</si>
  <si>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</si>
  <si>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</si>
  <si>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</si>
  <si>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</si>
  <si>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</si>
  <si>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</si>
  <si>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</si>
  <si>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</si>
  <si>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</si>
  <si>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</si>
  <si>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</si>
  <si>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</si>
  <si>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</si>
  <si>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</si>
  <si>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</si>
  <si>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</si>
  <si>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</si>
  <si>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</si>
  <si>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</si>
  <si>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</si>
  <si>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</si>
  <si>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</si>
  <si>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</si>
  <si>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</si>
  <si>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</si>
  <si>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</si>
  <si>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</si>
  <si>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</si>
  <si>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</si>
  <si>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</si>
  <si>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</si>
  <si>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</si>
  <si>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</si>
  <si>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</si>
  <si>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</si>
  <si>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</si>
  <si>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</si>
  <si>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</si>
  <si>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</si>
  <si>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</si>
  <si>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</si>
  <si>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</si>
  <si>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</si>
  <si>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</si>
  <si>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</si>
  <si>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</si>
  <si>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</si>
  <si>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</si>
  <si>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</si>
  <si>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</si>
  <si>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</si>
  <si>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</si>
  <si>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</si>
  <si>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</si>
  <si>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</si>
  <si>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</si>
  <si>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</si>
  <si>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</si>
  <si>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</si>
  <si>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</si>
  <si>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</si>
  <si>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</si>
  <si>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</si>
  <si>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</si>
  <si>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</si>
  <si>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</si>
  <si>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</si>
  <si>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</si>
  <si>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</si>
  <si>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</si>
  <si>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</si>
  <si>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</si>
  <si>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</si>
  <si>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</si>
  <si>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</si>
  <si>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</si>
  <si>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</si>
  <si>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</si>
  <si>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</si>
  <si>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</si>
  <si>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</si>
  <si>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</si>
  <si>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</si>
  <si>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</si>
  <si>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</si>
  <si>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</si>
  <si>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</si>
  <si>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</si>
  <si>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</si>
  <si>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</si>
  <si>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</si>
  <si>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</si>
  <si>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</si>
  <si>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</si>
  <si>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</si>
  <si>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</si>
  <si>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</si>
  <si>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</si>
  <si>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</si>
  <si>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</si>
  <si>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</si>
  <si>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</si>
  <si>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</si>
  <si>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</si>
  <si>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</si>
  <si>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</si>
  <si>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</si>
  <si>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</si>
  <si>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</si>
  <si>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</si>
  <si>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</si>
  <si>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</si>
  <si>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</si>
  <si>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</si>
  <si>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</si>
  <si>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</si>
  <si>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</si>
  <si>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</si>
  <si>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</si>
  <si>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</si>
  <si>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</si>
  <si>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</si>
  <si>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</si>
  <si>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</si>
  <si>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</si>
  <si>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</si>
  <si>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</si>
  <si>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</si>
  <si>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</si>
  <si>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</si>
  <si>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</si>
  <si>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</si>
  <si>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</si>
  <si>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</si>
  <si>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</si>
  <si>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</si>
  <si>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</si>
  <si>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</si>
  <si>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</si>
  <si>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</si>
  <si>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</si>
  <si>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</si>
  <si>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</si>
  <si>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</si>
  <si>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</si>
  <si>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</si>
  <si>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</si>
  <si>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</si>
  <si>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</si>
  <si>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</si>
  <si>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</si>
  <si>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</si>
  <si>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</si>
  <si>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</si>
  <si>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</si>
  <si>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</si>
  <si>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</si>
  <si>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</si>
  <si>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</si>
  <si>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</si>
  <si>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</si>
  <si>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</si>
  <si>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</si>
  <si>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</si>
  <si>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</si>
  <si>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</si>
  <si>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</si>
  <si>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</si>
  <si>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</si>
  <si>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</si>
  <si>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</si>
  <si>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</si>
  <si>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</si>
  <si>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</si>
  <si>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</si>
  <si>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</si>
  <si>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</si>
  <si>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</si>
  <si>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</si>
  <si>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</si>
  <si>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</si>
  <si>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</si>
  <si>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</si>
  <si>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</si>
  <si>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</si>
  <si>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</si>
  <si>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</si>
  <si>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</si>
  <si>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</si>
  <si>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</si>
  <si>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</si>
  <si>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</si>
  <si>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</si>
  <si>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</si>
  <si>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</si>
  <si>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</si>
  <si>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</si>
  <si>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</si>
  <si>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</si>
  <si>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</si>
  <si>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</si>
  <si>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</si>
  <si>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</si>
  <si>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</si>
  <si>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</si>
  <si>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</si>
  <si>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</si>
  <si>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</si>
  <si>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</si>
  <si>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</si>
  <si>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</si>
  <si>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</si>
  <si>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</si>
  <si>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</si>
  <si>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</si>
  <si>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</si>
  <si>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</si>
  <si>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</si>
  <si>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</si>
  <si>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</si>
  <si>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</si>
  <si>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</si>
  <si>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</si>
  <si>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</si>
  <si>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</si>
  <si>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</si>
  <si>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</si>
  <si>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</si>
  <si>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</si>
  <si>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</si>
  <si>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</si>
  <si>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</si>
  <si>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</si>
  <si>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</si>
  <si>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</si>
  <si>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</si>
  <si>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</si>
  <si>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</si>
  <si>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</si>
  <si>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</si>
  <si>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</si>
  <si>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</si>
  <si>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</si>
  <si>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</si>
  <si>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</si>
  <si>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</si>
  <si>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</si>
  <si>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</si>
  <si>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</si>
  <si>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</si>
  <si>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</si>
  <si>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</si>
  <si>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</si>
  <si>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</si>
  <si>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</si>
  <si>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</si>
  <si>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</si>
  <si>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</si>
  <si>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</si>
  <si>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</si>
  <si>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</si>
  <si>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</si>
  <si>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</si>
  <si>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</si>
  <si>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</si>
  <si>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</si>
  <si>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</si>
  <si>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</si>
  <si>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</si>
  <si>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</si>
  <si>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</si>
  <si>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</si>
  <si>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</si>
  <si>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</si>
  <si>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</si>
  <si>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</si>
  <si>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</si>
  <si>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</si>
  <si>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</si>
  <si>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</si>
  <si>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</si>
  <si>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</si>
  <si>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</si>
  <si>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</si>
  <si>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</si>
  <si>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</si>
  <si>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</si>
  <si>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</si>
  <si>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</si>
  <si>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</si>
  <si>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</si>
  <si>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</si>
  <si>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</si>
  <si>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</si>
  <si>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</si>
  <si>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</si>
  <si>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</si>
  <si>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</si>
  <si>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</si>
  <si>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</si>
  <si>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</si>
  <si>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</si>
  <si>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</si>
  <si>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</si>
  <si>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</si>
  <si>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</si>
  <si>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</si>
  <si>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</si>
  <si>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</si>
  <si>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</si>
  <si>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</si>
  <si>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</si>
  <si>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</si>
  <si>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</si>
  <si>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</si>
  <si>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</si>
  <si>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</si>
  <si>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</si>
  <si>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</si>
  <si>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</si>
  <si>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</si>
  <si>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</si>
  <si>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</si>
  <si>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</si>
  <si>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</si>
  <si>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</si>
  <si>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</si>
  <si>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</si>
  <si>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</si>
  <si>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</si>
  <si>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</si>
  <si>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</si>
  <si>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</si>
  <si>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</si>
  <si>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</si>
  <si>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</si>
  <si>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</si>
  <si>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</si>
  <si>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</si>
  <si>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</si>
  <si>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</si>
  <si>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</si>
  <si>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</si>
  <si>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</si>
  <si>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</si>
  <si>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</si>
  <si>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</si>
  <si>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</si>
  <si>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</si>
  <si>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</si>
  <si>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</si>
  <si>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</si>
  <si>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</si>
  <si>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</si>
  <si>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</si>
  <si>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</si>
  <si>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</si>
  <si>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</si>
  <si>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</si>
  <si>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</si>
  <si>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</si>
  <si>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</si>
  <si>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</si>
  <si>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</si>
  <si>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</si>
  <si>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</si>
  <si>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</si>
  <si>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</si>
  <si>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</si>
  <si>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</si>
  <si>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</si>
  <si>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</si>
  <si>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</si>
  <si>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</si>
  <si>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</si>
  <si>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</si>
  <si>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</si>
  <si>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</si>
  <si>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</si>
  <si>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</si>
  <si>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</si>
  <si>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</si>
  <si>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</si>
  <si>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</si>
  <si>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</si>
  <si>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</si>
  <si>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</si>
  <si>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</si>
  <si>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</si>
  <si>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</si>
  <si>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</si>
  <si>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</si>
  <si>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</si>
  <si>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</si>
  <si>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</si>
  <si>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</si>
  <si>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</si>
  <si>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</si>
  <si>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</si>
  <si>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</si>
  <si>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</si>
  <si>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</si>
  <si>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</si>
  <si>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</si>
  <si>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</si>
  <si>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</si>
  <si>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</si>
  <si>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</si>
  <si>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</si>
  <si>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</si>
  <si>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</si>
  <si>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</si>
  <si>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</si>
  <si>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</si>
  <si>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</si>
  <si>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</si>
  <si>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</si>
  <si>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</si>
  <si>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</si>
  <si>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</si>
  <si>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</si>
  <si>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</si>
  <si>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</si>
  <si>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</si>
  <si>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</si>
  <si>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</si>
  <si>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</si>
  <si>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</si>
  <si>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</si>
  <si>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</si>
  <si>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</si>
  <si>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</si>
  <si>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</si>
  <si>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</si>
  <si>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</si>
  <si>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</si>
  <si>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</si>
  <si>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</si>
  <si>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</si>
  <si>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</si>
  <si>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</si>
  <si>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</si>
  <si>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</si>
  <si>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</si>
  <si>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</si>
  <si>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</si>
  <si>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</si>
  <si>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</si>
  <si>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</si>
  <si>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</si>
  <si>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</si>
  <si>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</si>
  <si>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</si>
  <si>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</si>
  <si>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</si>
  <si>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</si>
  <si>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</si>
  <si>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</si>
  <si>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</si>
  <si>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</si>
  <si>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</si>
  <si>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</si>
  <si>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</si>
  <si>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</si>
  <si>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</si>
  <si>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</si>
  <si>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</si>
  <si>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</si>
  <si>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</si>
  <si>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</si>
  <si>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</si>
  <si>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</si>
  <si>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</si>
  <si>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</si>
  <si>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</si>
  <si>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</si>
  <si>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</si>
  <si>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</si>
  <si>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</si>
  <si>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</si>
  <si>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</si>
  <si>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</si>
  <si>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</si>
  <si>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</si>
  <si>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</si>
  <si>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</si>
  <si>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</si>
  <si>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</si>
  <si>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</si>
  <si>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</si>
  <si>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</si>
  <si>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</si>
  <si>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</si>
  <si>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</si>
  <si>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</si>
  <si>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</si>
  <si>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</si>
  <si>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</si>
  <si>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</si>
  <si>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</si>
  <si>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</si>
  <si>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</si>
  <si>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</si>
  <si>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</si>
  <si>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</si>
  <si>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</si>
  <si>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</si>
  <si>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</si>
  <si>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</si>
  <si>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</si>
  <si>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</si>
  <si>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</si>
  <si>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</si>
  <si>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</si>
  <si>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</si>
  <si>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</si>
  <si>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</si>
  <si>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</si>
  <si>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</si>
  <si>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</si>
  <si>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</si>
  <si>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</si>
  <si>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</si>
  <si>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</si>
  <si>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</si>
  <si>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</si>
  <si>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</si>
  <si>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</si>
  <si>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</si>
  <si>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</si>
  <si>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</si>
  <si>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</si>
  <si>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</si>
  <si>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</si>
  <si>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</si>
  <si>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</si>
  <si>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</si>
  <si>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</si>
  <si>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</si>
  <si>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</si>
  <si>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</si>
  <si>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</si>
  <si>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</si>
  <si>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</si>
  <si>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</si>
  <si>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</si>
  <si>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</si>
  <si>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</si>
  <si>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</si>
  <si>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</si>
  <si>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</si>
  <si>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</si>
  <si>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</si>
  <si>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</si>
  <si>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</si>
  <si>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</si>
  <si>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</si>
  <si>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</si>
  <si>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</si>
  <si>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</si>
  <si>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</si>
  <si>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</si>
  <si>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</si>
  <si>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</si>
  <si>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</si>
  <si>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</si>
  <si>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</si>
  <si>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</si>
  <si>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</si>
  <si>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</si>
  <si>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</si>
  <si>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</si>
  <si>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</si>
  <si>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</si>
  <si>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</si>
  <si>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</si>
  <si>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</si>
  <si>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</si>
  <si>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</si>
  <si>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</si>
  <si>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</si>
  <si>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</si>
  <si>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</si>
  <si>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</si>
  <si>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</si>
  <si>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</si>
  <si>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</si>
  <si>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</si>
  <si>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</si>
  <si>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</si>
  <si>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</si>
  <si>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</si>
  <si>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</si>
  <si>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</si>
  <si>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</si>
  <si>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</si>
  <si>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</si>
  <si>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</si>
  <si>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</si>
  <si>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</si>
  <si>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</si>
  <si>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</si>
  <si>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</si>
  <si>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</si>
  <si>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</si>
  <si>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</si>
  <si>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</si>
  <si>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</si>
  <si>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</si>
  <si>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</si>
  <si>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</si>
  <si>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</si>
  <si>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</si>
  <si>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</si>
  <si>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</si>
  <si>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</si>
  <si>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</si>
  <si>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</si>
  <si>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</si>
  <si>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</si>
  <si>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</si>
  <si>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</si>
  <si>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</si>
  <si>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</si>
  <si>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</si>
  <si>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</si>
  <si>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</si>
  <si>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</si>
  <si>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</si>
  <si>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</si>
  <si>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</si>
  <si>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</si>
  <si>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</si>
  <si>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</si>
  <si>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</si>
  <si>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</si>
  <si>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</si>
  <si>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</si>
  <si>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</si>
  <si>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</si>
  <si>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</si>
  <si>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</si>
  <si>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</si>
  <si>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</si>
  <si>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</si>
  <si>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</si>
  <si>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</si>
  <si>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</si>
  <si>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</si>
  <si>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</si>
  <si>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</si>
  <si>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</si>
  <si>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</si>
  <si>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</si>
  <si>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</si>
  <si>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</si>
  <si>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</si>
  <si>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</si>
  <si>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</si>
  <si>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</si>
  <si>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</si>
  <si>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</si>
  <si>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</si>
  <si>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</si>
  <si>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</si>
  <si>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</si>
  <si>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</si>
  <si>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</si>
  <si>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</si>
  <si>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</si>
  <si>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</si>
  <si>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</si>
  <si>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</si>
  <si>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</si>
  <si>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</si>
  <si>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</si>
  <si>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</si>
  <si>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</si>
  <si>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</si>
  <si>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</si>
  <si>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</si>
  <si>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</si>
  <si>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</si>
  <si>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</si>
  <si>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</si>
  <si>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</si>
  <si>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</si>
  <si>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</si>
  <si>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</si>
  <si>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</si>
  <si>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</si>
  <si>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</si>
  <si>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</si>
  <si>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</si>
  <si>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</si>
  <si>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</si>
  <si>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</si>
  <si>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</si>
  <si>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</si>
  <si>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</si>
  <si>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</si>
  <si>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</si>
  <si>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</si>
  <si>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</si>
  <si>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</si>
  <si>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</si>
  <si>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</si>
  <si>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</si>
  <si>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</si>
  <si>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</si>
  <si>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</si>
  <si>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</si>
  <si>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</si>
  <si>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</si>
  <si>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</si>
  <si>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</si>
  <si>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</si>
  <si>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</si>
  <si>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</si>
  <si>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</si>
  <si>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</si>
  <si>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</si>
  <si>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</si>
  <si>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</si>
  <si>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</si>
  <si>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</si>
  <si>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</si>
  <si>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</si>
  <si>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</si>
  <si>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</si>
  <si>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</si>
  <si>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</si>
  <si>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</si>
  <si>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</si>
  <si>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</si>
  <si>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</si>
  <si>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</si>
  <si>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</si>
  <si>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</si>
  <si>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</si>
  <si>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</si>
  <si>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</si>
  <si>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</si>
  <si>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</si>
  <si>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</si>
  <si>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</si>
  <si>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</si>
  <si>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</si>
  <si>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</si>
  <si>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</si>
  <si>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</si>
  <si>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</si>
  <si>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</si>
  <si>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</si>
  <si>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</si>
  <si>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</si>
  <si>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</si>
  <si>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</si>
  <si>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</si>
  <si>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</si>
  <si>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</si>
  <si>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</si>
  <si>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</si>
  <si>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</si>
  <si>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</si>
  <si>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</si>
  <si>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</si>
  <si>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</si>
  <si>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</si>
  <si>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</si>
  <si>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</si>
  <si>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</si>
  <si>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</si>
  <si>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</si>
  <si>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</si>
  <si>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</si>
  <si>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</si>
  <si>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</si>
  <si>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</si>
  <si>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</si>
  <si>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</si>
  <si>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</si>
  <si>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</si>
  <si>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</si>
  <si>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</si>
  <si>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</si>
  <si>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</si>
  <si>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</si>
  <si>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</si>
  <si>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</si>
  <si>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</si>
  <si>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</si>
  <si>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</si>
  <si>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</si>
  <si>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</si>
  <si>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</si>
  <si>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</si>
  <si>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</si>
  <si>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</si>
  <si>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</si>
  <si>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</si>
  <si>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</si>
  <si>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</si>
  <si>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</si>
  <si>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</si>
  <si>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</si>
  <si>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</si>
  <si>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</si>
  <si>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</si>
  <si>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</si>
  <si>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</si>
  <si>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</si>
  <si>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</si>
  <si>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</si>
  <si>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</si>
  <si>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</si>
  <si>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</si>
  <si>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</si>
  <si>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</si>
  <si>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</si>
  <si>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</si>
  <si>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</si>
  <si>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</si>
  <si>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</si>
  <si>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</si>
  <si>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</si>
  <si>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</si>
  <si>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</si>
  <si>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</si>
  <si>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</si>
  <si>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</si>
  <si>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</si>
  <si>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</si>
  <si>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</si>
  <si>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</si>
  <si>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</si>
  <si>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</si>
  <si>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</si>
  <si>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</si>
  <si>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</si>
  <si>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</si>
  <si>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</si>
  <si>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</si>
  <si>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</si>
  <si>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</si>
  <si>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</si>
  <si>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</si>
  <si>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</si>
  <si>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</si>
  <si>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</si>
  <si>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</si>
  <si>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</si>
  <si>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</si>
  <si>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</si>
  <si>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</si>
  <si>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</si>
  <si>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</si>
  <si>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</si>
  <si>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</si>
  <si>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</si>
  <si>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</si>
  <si>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</si>
  <si>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</si>
  <si>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</si>
  <si>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</si>
  <si>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</si>
  <si>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</si>
  <si>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</si>
  <si>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</si>
  <si>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</si>
  <si>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</si>
  <si>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</si>
  <si>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</si>
  <si>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</si>
  <si>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</si>
  <si>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</si>
  <si>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</si>
  <si>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</si>
  <si>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</si>
  <si>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</si>
  <si>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</si>
  <si>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</si>
  <si>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</si>
  <si>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</si>
  <si>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</si>
  <si>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</si>
  <si>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</si>
  <si>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</si>
  <si>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</si>
  <si>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</si>
  <si>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</si>
  <si>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</si>
  <si>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</si>
  <si>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</si>
  <si>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</si>
  <si>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</si>
  <si>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</si>
  <si>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</si>
  <si>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</si>
  <si>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</si>
  <si>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</si>
  <si>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</si>
  <si>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</si>
  <si>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</si>
  <si>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</si>
  <si>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</si>
  <si>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</si>
  <si>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</si>
  <si>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</si>
  <si>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</si>
  <si>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</si>
  <si>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</si>
  <si>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</si>
  <si>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</si>
  <si>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</si>
  <si>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</si>
  <si>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</si>
  <si>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</si>
  <si>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</si>
  <si>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</si>
  <si>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</si>
  <si>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</si>
  <si>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</si>
  <si>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</si>
  <si>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</si>
  <si>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</si>
  <si>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</si>
  <si>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</si>
  <si>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</si>
  <si>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</si>
  <si>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</si>
  <si>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</si>
  <si>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</si>
  <si>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</si>
  <si>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</si>
  <si>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</si>
  <si>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</si>
  <si>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</si>
  <si>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</si>
  <si>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</si>
  <si>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</si>
  <si>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</si>
  <si>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</si>
  <si>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</si>
  <si>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</si>
  <si>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</si>
  <si>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</si>
  <si>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</si>
  <si>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</si>
  <si>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</si>
  <si>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</si>
  <si>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</si>
  <si>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</si>
  <si>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</si>
  <si>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</si>
  <si>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</si>
  <si>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</si>
  <si>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</si>
  <si>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</si>
  <si>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</si>
  <si>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</si>
  <si>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</si>
  <si>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</si>
  <si>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</si>
  <si>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</si>
  <si>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</si>
  <si>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</si>
  <si>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</si>
  <si>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</si>
  <si>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</si>
  <si>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</si>
  <si>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</si>
  <si>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</si>
  <si>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</si>
  <si>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</si>
  <si>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</si>
  <si>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</si>
  <si>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</si>
  <si>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</si>
  <si>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</si>
  <si>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</si>
  <si>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</si>
  <si>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</si>
  <si>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</si>
  <si>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</si>
  <si>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</si>
  <si>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</si>
  <si>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</si>
  <si>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</si>
  <si>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</si>
  <si>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</si>
  <si>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</si>
  <si>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</si>
  <si>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</si>
  <si>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</si>
  <si>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</si>
  <si>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</si>
  <si>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</si>
  <si>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</si>
  <si>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</si>
  <si>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</si>
  <si>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</si>
  <si>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</si>
  <si>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</si>
  <si>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</si>
  <si>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</si>
  <si>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</si>
  <si>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</si>
  <si>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</si>
  <si>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</si>
  <si>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</si>
  <si>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</si>
  <si>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</si>
  <si>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</si>
  <si>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</si>
  <si>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</si>
  <si>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</si>
  <si>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</si>
  <si>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</si>
  <si>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</si>
  <si>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</si>
  <si>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</si>
  <si>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</si>
  <si>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</si>
  <si>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</si>
  <si>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</si>
  <si>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</si>
  <si>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</si>
  <si>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</si>
  <si>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</si>
  <si>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</si>
  <si>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</si>
  <si>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</si>
  <si>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</si>
  <si>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</si>
  <si>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</si>
  <si>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</si>
  <si>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</si>
  <si>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</si>
  <si>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</si>
  <si>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</si>
  <si>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</si>
  <si>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</si>
  <si>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</si>
  <si>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</si>
  <si>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</si>
  <si>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</si>
  <si>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</si>
  <si>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</si>
  <si>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</si>
  <si>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</si>
  <si>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</si>
  <si>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</si>
  <si>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</si>
  <si>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</si>
  <si>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</si>
  <si>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</si>
  <si>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</si>
  <si>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</si>
  <si>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</si>
  <si>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</si>
  <si>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</si>
  <si>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</si>
  <si>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</si>
  <si>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</si>
  <si>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</si>
  <si>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</si>
  <si>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</si>
  <si>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</si>
  <si>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</si>
  <si>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</si>
  <si>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</si>
  <si>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</si>
  <si>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</si>
  <si>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</si>
  <si>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</si>
  <si>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</si>
  <si>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</si>
  <si>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</si>
  <si>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</si>
  <si>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</si>
  <si>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</si>
  <si>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</si>
  <si>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</si>
  <si>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</si>
  <si>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</si>
  <si>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</si>
  <si>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</si>
  <si>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</si>
  <si>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</si>
  <si>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</si>
  <si>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</si>
  <si>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</si>
  <si>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</si>
  <si>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</si>
  <si>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</si>
  <si>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</si>
  <si>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</si>
  <si>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</si>
  <si>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</si>
  <si>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</si>
  <si>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</si>
  <si>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</si>
  <si>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</si>
  <si>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</si>
  <si>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</si>
  <si>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</si>
  <si>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</si>
  <si>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</si>
  <si>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</si>
  <si>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</si>
  <si>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</si>
  <si>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</si>
  <si>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</si>
  <si>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</si>
  <si>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</si>
  <si>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</si>
  <si>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</si>
  <si>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</si>
  <si>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</si>
  <si>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</si>
  <si>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</si>
  <si>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</si>
  <si>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</si>
  <si>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</si>
  <si>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</si>
  <si>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</si>
  <si>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</si>
  <si>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</si>
  <si>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</si>
  <si>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</si>
  <si>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</si>
  <si>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</si>
  <si>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</si>
  <si>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</si>
  <si>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</si>
  <si>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</si>
  <si>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</si>
  <si>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</si>
  <si>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</si>
  <si>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</si>
  <si>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</si>
  <si>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</si>
  <si>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</si>
  <si>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</si>
  <si>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</si>
  <si>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</si>
  <si>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</si>
  <si>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</si>
  <si>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</si>
  <si>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</si>
  <si>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</si>
  <si>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</si>
  <si>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</si>
  <si>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</si>
  <si>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</si>
  <si>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</si>
  <si>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</si>
  <si>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</si>
  <si>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</si>
  <si>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</si>
  <si>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</si>
  <si>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</si>
  <si>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</si>
  <si>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</si>
  <si>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</si>
  <si>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</si>
  <si>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</si>
  <si>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</si>
  <si>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</si>
  <si>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</si>
  <si>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</si>
  <si>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</si>
  <si>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</si>
  <si>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</si>
  <si>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</si>
  <si>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</si>
  <si>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</si>
  <si>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</si>
  <si>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</si>
  <si>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</si>
  <si>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</si>
  <si>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</si>
  <si>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</si>
  <si>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</si>
  <si>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</si>
  <si>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</si>
  <si>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</si>
  <si>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</si>
  <si>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</si>
  <si>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</si>
  <si>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</si>
  <si>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</si>
  <si>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</si>
  <si>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</si>
  <si>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</si>
  <si>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</si>
  <si>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</si>
  <si>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</si>
  <si>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</si>
  <si>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</si>
  <si>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</si>
  <si>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</si>
  <si>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</si>
  <si>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</si>
  <si>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</si>
  <si>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</si>
  <si>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</si>
  <si>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</si>
  <si>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</si>
  <si>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</si>
  <si>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</si>
  <si>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</si>
  <si>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</si>
  <si>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</si>
  <si>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</si>
  <si>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</si>
  <si>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</si>
  <si>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</si>
  <si>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</si>
  <si>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</si>
  <si>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</si>
  <si>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</si>
  <si>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</si>
  <si>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</si>
  <si>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</si>
  <si>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</si>
  <si>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</si>
  <si>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</si>
  <si>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</si>
  <si>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</si>
  <si>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</si>
  <si>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</si>
  <si>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</si>
  <si>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</si>
  <si>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</si>
  <si>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</si>
  <si>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</si>
  <si>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</si>
  <si>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</si>
  <si>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</si>
  <si>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</si>
  <si>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</si>
  <si>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</si>
  <si>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</si>
  <si>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</si>
  <si>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</si>
  <si>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</si>
  <si>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</si>
  <si>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</si>
  <si>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</si>
  <si>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</si>
  <si>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</si>
  <si>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</si>
  <si>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</si>
  <si>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</si>
  <si>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</si>
  <si>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</si>
  <si>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</si>
  <si>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</si>
  <si>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</si>
  <si>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</si>
  <si>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</si>
  <si>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</si>
  <si>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</si>
  <si>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</si>
  <si>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</si>
  <si>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</si>
  <si>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</si>
  <si>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</si>
  <si>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</si>
  <si>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</si>
  <si>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</si>
  <si>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</si>
  <si>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</si>
  <si>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</si>
  <si>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</si>
  <si>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</si>
  <si>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</si>
  <si>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</si>
  <si>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</si>
  <si>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</si>
  <si>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</si>
  <si>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</si>
  <si>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</si>
  <si>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</si>
  <si>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</si>
  <si>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</si>
  <si>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</si>
  <si>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</si>
  <si>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</si>
  <si>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</si>
  <si>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</si>
  <si>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</si>
  <si>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</si>
  <si>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</si>
  <si>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</si>
  <si>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</si>
  <si>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</si>
  <si>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</si>
  <si>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</si>
  <si>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</si>
  <si>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</si>
  <si>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</si>
  <si>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</si>
  <si>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</si>
  <si>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</si>
  <si>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</si>
  <si>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</si>
  <si>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</si>
  <si>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</si>
  <si>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</si>
  <si>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</si>
  <si>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</si>
  <si>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</si>
  <si>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</si>
  <si>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</si>
  <si>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</si>
  <si>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</si>
  <si>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</si>
  <si>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</si>
  <si>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</si>
  <si>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</si>
  <si>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</si>
  <si>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</si>
  <si>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</si>
  <si>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</si>
  <si>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</si>
  <si>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</si>
  <si>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</si>
  <si>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</si>
  <si>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</si>
  <si>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</si>
  <si>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</si>
  <si>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</si>
  <si>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</si>
  <si>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</si>
  <si>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</si>
  <si>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</si>
  <si>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</si>
  <si>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</si>
  <si>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</si>
  <si>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</si>
  <si>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</si>
  <si>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</si>
  <si>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</si>
  <si>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</si>
  <si>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</si>
  <si>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</si>
  <si>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</si>
  <si>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</si>
  <si>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</si>
  <si>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</si>
  <si>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</si>
  <si>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</si>
  <si>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</si>
  <si>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</si>
  <si>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</si>
  <si>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</si>
  <si>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</si>
  <si>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</si>
  <si>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</si>
  <si>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</si>
  <si>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</si>
  <si>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</si>
  <si>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</si>
  <si>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</si>
  <si>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</si>
  <si>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</si>
  <si>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</si>
  <si>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</si>
  <si>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</si>
  <si>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</si>
  <si>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</si>
  <si>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</si>
  <si>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</si>
  <si>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</si>
  <si>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</si>
  <si>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</si>
  <si>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</si>
  <si>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</si>
  <si>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</si>
  <si>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</si>
  <si>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</si>
  <si>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</si>
  <si>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</si>
  <si>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</si>
  <si>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</si>
  <si>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</si>
  <si>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</si>
  <si>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</si>
  <si>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</si>
  <si>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</si>
  <si>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</si>
  <si>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</si>
  <si>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</si>
  <si>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</si>
  <si>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</si>
  <si>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</si>
  <si>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</si>
  <si>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</si>
  <si>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</si>
  <si>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</si>
  <si>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</si>
  <si>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</si>
  <si>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</si>
  <si>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</si>
  <si>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</si>
  <si>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</si>
  <si>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</si>
  <si>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</si>
  <si>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</si>
  <si>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</si>
  <si>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</si>
  <si>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</si>
  <si>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</si>
  <si>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</si>
  <si>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</si>
  <si>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</si>
  <si>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</si>
  <si>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</si>
  <si>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</si>
  <si>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</si>
  <si>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</si>
  <si>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</si>
  <si>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</si>
  <si>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</si>
  <si>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</si>
  <si>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</si>
  <si>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</si>
  <si>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</si>
  <si>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</si>
  <si>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</si>
  <si>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</si>
  <si>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</si>
  <si>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</si>
  <si>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</si>
  <si>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</si>
  <si>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</si>
  <si>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</si>
  <si>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</si>
  <si>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</si>
  <si>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</si>
  <si>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</si>
  <si>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</si>
  <si>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</si>
  <si>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</si>
  <si>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</si>
  <si>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</si>
  <si>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</si>
  <si>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</si>
  <si>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</si>
  <si>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</si>
  <si>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</si>
  <si>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</si>
  <si>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</si>
  <si>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</si>
  <si>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</si>
  <si>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</si>
  <si>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</si>
  <si>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</si>
  <si>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</si>
  <si>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</si>
  <si>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</si>
  <si>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</si>
  <si>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</si>
  <si>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</si>
  <si>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</si>
  <si>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</si>
  <si>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</si>
  <si>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</si>
  <si>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</si>
  <si>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</si>
  <si>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</si>
  <si>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</si>
  <si>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</si>
  <si>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</si>
  <si>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</si>
  <si>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</si>
  <si>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</si>
  <si>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</si>
  <si>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</si>
  <si>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</si>
  <si>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</si>
  <si>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</si>
  <si>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</si>
  <si>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</si>
  <si>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</si>
  <si>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</si>
  <si>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</si>
  <si>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</si>
  <si>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</si>
  <si>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</si>
  <si>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</si>
  <si>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</si>
  <si>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</si>
  <si>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</si>
  <si>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</si>
  <si>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</si>
  <si>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</si>
  <si>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</si>
  <si>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</si>
  <si>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</si>
  <si>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</si>
  <si>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</si>
  <si>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</si>
  <si>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</si>
  <si>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</si>
  <si>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</si>
  <si>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</si>
  <si>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</si>
  <si>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</si>
  <si>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</si>
  <si>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</si>
  <si>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</si>
  <si>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</si>
  <si>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</si>
  <si>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</si>
  <si>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</si>
  <si>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</si>
  <si>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</si>
  <si>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</si>
  <si>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</si>
  <si>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</si>
  <si>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</si>
  <si>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</si>
  <si>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</si>
  <si>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</si>
  <si>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</si>
  <si>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</si>
  <si>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</si>
  <si>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</si>
  <si>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</si>
  <si>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</si>
  <si>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</si>
  <si>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</si>
  <si>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</si>
  <si>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</si>
  <si>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</si>
  <si>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</si>
  <si>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</si>
  <si>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</si>
  <si>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</si>
  <si>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</si>
  <si>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</si>
  <si>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</si>
  <si>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</si>
  <si>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</si>
  <si>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</si>
  <si>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</si>
  <si>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</si>
  <si>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</si>
  <si>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</si>
  <si>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</si>
  <si>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</si>
  <si>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</si>
  <si>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</si>
  <si>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</si>
  <si>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</si>
  <si>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</si>
  <si>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</si>
  <si>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</si>
  <si>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</si>
  <si>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</si>
  <si>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</si>
  <si>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</si>
  <si>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</si>
  <si>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</si>
  <si>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</si>
  <si>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</si>
  <si>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</si>
  <si>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</si>
  <si>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</si>
  <si>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</si>
  <si>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</si>
  <si>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</si>
  <si>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</si>
  <si>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</si>
  <si>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</si>
  <si>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</si>
  <si>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</si>
  <si>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</si>
  <si>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</si>
  <si>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</si>
  <si>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</si>
  <si>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</si>
  <si>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</si>
  <si>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</si>
  <si>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</si>
  <si>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</si>
  <si>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</si>
  <si>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</si>
  <si>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</si>
  <si>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</si>
  <si>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</si>
  <si>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</si>
  <si>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</si>
  <si>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</si>
  <si>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</si>
  <si>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</si>
  <si>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</si>
  <si>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</si>
  <si>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</si>
  <si>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</si>
  <si>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</si>
  <si>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</si>
  <si>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</si>
  <si>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</si>
  <si>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</si>
  <si>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</si>
  <si>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</si>
  <si>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</si>
  <si>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</si>
  <si>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</si>
  <si>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</si>
  <si>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</si>
  <si>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</si>
  <si>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</si>
  <si>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</si>
  <si>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</si>
  <si>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</si>
  <si>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</si>
  <si>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</si>
  <si>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</si>
  <si>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</si>
  <si>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</si>
  <si>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</si>
  <si>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</si>
  <si>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</si>
  <si>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</si>
  <si>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</si>
  <si>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</si>
  <si>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</si>
  <si>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</si>
  <si>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</si>
  <si>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</si>
  <si>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</si>
  <si>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</si>
  <si>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</si>
  <si>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</si>
  <si>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</si>
  <si>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</si>
  <si>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</si>
  <si>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</si>
  <si>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</si>
  <si>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</si>
  <si>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</si>
  <si>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</si>
  <si>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</si>
  <si>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</si>
  <si>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</si>
  <si>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</si>
  <si>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</si>
  <si>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</si>
  <si>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</si>
  <si>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</si>
  <si>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</si>
  <si>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</si>
  <si>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</si>
  <si>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</si>
  <si>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</si>
  <si>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</si>
  <si>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</si>
  <si>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</si>
  <si>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</si>
  <si>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</si>
  <si>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</si>
  <si>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</si>
  <si>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</si>
  <si>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</si>
  <si>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</si>
  <si>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</si>
  <si>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</si>
  <si>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</si>
  <si>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</si>
  <si>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</si>
  <si>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</si>
  <si>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</si>
  <si>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</si>
  <si>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</si>
  <si>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</si>
  <si>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</si>
  <si>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</si>
  <si>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</si>
  <si>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</si>
  <si>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</si>
  <si>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</si>
  <si>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</si>
  <si>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</si>
  <si>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</si>
  <si>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</si>
  <si>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</si>
  <si>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</si>
  <si>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</si>
  <si>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</si>
  <si>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</si>
  <si>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</si>
  <si>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</si>
  <si>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</si>
  <si>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</si>
  <si>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</si>
  <si>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</si>
  <si>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</si>
  <si>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</si>
  <si>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</si>
  <si>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</si>
  <si>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</si>
  <si>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</si>
  <si>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</si>
  <si>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</si>
  <si>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</si>
  <si>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</si>
  <si>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</si>
  <si>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</si>
  <si>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</si>
  <si>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</si>
  <si>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</si>
  <si>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</si>
  <si>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</si>
  <si>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</si>
  <si>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</si>
  <si>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</si>
  <si>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</si>
  <si>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</si>
  <si>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</si>
  <si>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</si>
  <si>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</si>
  <si>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</si>
  <si>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</si>
  <si>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</si>
  <si>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</si>
  <si>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</si>
  <si>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</si>
  <si>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</si>
  <si>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</si>
  <si>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</si>
  <si>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</si>
  <si>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</si>
  <si>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</si>
  <si>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</si>
  <si>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</si>
  <si>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</si>
  <si>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</si>
  <si>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</si>
  <si>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</si>
  <si>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</si>
  <si>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</si>
  <si>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</si>
  <si>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</si>
  <si>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</si>
  <si>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</si>
  <si>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</si>
  <si>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</si>
  <si>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</si>
  <si>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</si>
  <si>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</si>
  <si>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</si>
  <si>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</si>
  <si>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</si>
  <si>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</si>
  <si>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</si>
  <si>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</si>
  <si>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</si>
  <si>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</si>
  <si>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</si>
  <si>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</si>
  <si>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</si>
  <si>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</si>
  <si>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</si>
  <si>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</si>
  <si>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</si>
  <si>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</si>
  <si>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</si>
  <si>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</si>
  <si>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</si>
  <si>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</si>
  <si>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</si>
  <si>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</si>
  <si>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</si>
  <si>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</si>
  <si>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</si>
  <si>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</si>
  <si>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</si>
  <si>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</si>
  <si>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</si>
  <si>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</si>
  <si>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</si>
  <si>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</si>
  <si>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</si>
  <si>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</si>
  <si>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</si>
  <si>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</si>
  <si>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</si>
  <si>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</si>
  <si>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</si>
  <si>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</si>
  <si>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</si>
  <si>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</si>
  <si>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</si>
  <si>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</si>
  <si>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</si>
  <si>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</si>
  <si>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</si>
  <si>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</si>
  <si>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</si>
  <si>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</si>
  <si>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</si>
  <si>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</si>
  <si>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</si>
  <si>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</si>
  <si>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</si>
  <si>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</si>
  <si>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</si>
  <si>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</si>
  <si>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</si>
  <si>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</si>
  <si>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</si>
  <si>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</si>
  <si>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</si>
  <si>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</si>
  <si>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</si>
  <si>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</si>
  <si>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</si>
  <si>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</si>
  <si>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</si>
  <si>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</si>
  <si>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</si>
  <si>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</si>
  <si>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</si>
  <si>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</si>
  <si>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</si>
  <si>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</si>
  <si>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</si>
  <si>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</si>
  <si>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</si>
  <si>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</si>
  <si>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</si>
  <si>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</si>
  <si>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</si>
  <si>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</si>
  <si>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</si>
  <si>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</si>
  <si>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</si>
  <si>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</si>
  <si>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</si>
  <si>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</si>
  <si>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</si>
  <si>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</si>
  <si>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</si>
  <si>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</si>
  <si>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</si>
  <si>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</si>
  <si>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</si>
  <si>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</si>
  <si>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</si>
  <si>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</si>
  <si>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</si>
  <si>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</si>
  <si>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</si>
  <si>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</si>
  <si>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</si>
  <si>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</si>
  <si>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</si>
  <si>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</si>
  <si>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</si>
  <si>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</si>
  <si>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</si>
  <si>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</si>
  <si>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</si>
  <si>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</si>
  <si>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</si>
  <si>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</si>
  <si>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</si>
  <si>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</si>
  <si>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</si>
  <si>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</si>
  <si>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</si>
  <si>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</si>
  <si>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</si>
  <si>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</si>
  <si>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</si>
  <si>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</si>
  <si>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</si>
  <si>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</si>
  <si>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</si>
  <si>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</si>
  <si>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</si>
  <si>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</si>
  <si>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</si>
  <si>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</si>
  <si>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</si>
  <si>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</si>
  <si>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</si>
  <si>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</si>
  <si>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</si>
  <si>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</si>
  <si>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</si>
  <si>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</si>
  <si>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</si>
  <si>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</si>
  <si>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</si>
  <si>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</si>
  <si>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</si>
  <si>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</si>
  <si>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</si>
  <si>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</si>
  <si>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</si>
  <si>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</si>
  <si>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</si>
  <si>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</si>
  <si>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</si>
  <si>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</si>
  <si>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</si>
  <si>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</si>
  <si>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</si>
  <si>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</si>
  <si>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</si>
  <si>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</si>
  <si>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</si>
  <si>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</si>
  <si>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</si>
  <si>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</si>
  <si>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</si>
  <si>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</si>
  <si>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</si>
  <si>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</si>
  <si>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</si>
  <si>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</si>
  <si>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</si>
  <si>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</si>
  <si>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</si>
  <si>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</si>
  <si>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</si>
  <si>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</si>
  <si>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</si>
  <si>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</si>
  <si>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</si>
  <si>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</si>
  <si>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</si>
  <si>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</si>
  <si>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</si>
  <si>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</si>
  <si>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</si>
  <si>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</si>
  <si>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</si>
  <si>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</si>
  <si>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</si>
  <si>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</si>
  <si>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</si>
  <si>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</si>
  <si>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</si>
  <si>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</si>
  <si>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</si>
  <si>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</si>
  <si>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</si>
  <si>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</si>
  <si>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</si>
  <si>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</si>
  <si>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</si>
  <si>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</si>
  <si>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</si>
  <si>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</si>
  <si>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</si>
  <si>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</si>
  <si>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</si>
  <si>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</si>
  <si>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</si>
  <si>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</si>
  <si>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</si>
  <si>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</si>
  <si>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</si>
  <si>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</si>
  <si>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</si>
  <si>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</si>
  <si>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</si>
  <si>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</si>
  <si>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</si>
  <si>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</si>
  <si>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</si>
  <si>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</si>
  <si>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</si>
  <si>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</si>
  <si>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</si>
  <si>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</si>
  <si>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</si>
  <si>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</si>
  <si>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</si>
  <si>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</si>
  <si>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</si>
  <si>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</si>
  <si>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</si>
  <si>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</si>
  <si>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</si>
  <si>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</si>
  <si>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</si>
  <si>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</si>
  <si>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</si>
  <si>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</si>
  <si>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</si>
  <si>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</si>
  <si>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</si>
  <si>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</si>
  <si>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</si>
  <si>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</si>
  <si>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</si>
  <si>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</si>
  <si>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</si>
  <si>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</si>
  <si>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</si>
  <si>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</si>
  <si>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</si>
  <si>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</si>
  <si>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</si>
  <si>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</si>
  <si>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</si>
  <si>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</si>
  <si>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</si>
  <si>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</si>
  <si>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</si>
  <si>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</si>
  <si>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</si>
  <si>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</si>
  <si>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</si>
  <si>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</si>
  <si>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</si>
  <si>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</si>
  <si>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</si>
  <si>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</si>
  <si>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</si>
  <si>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</si>
  <si>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</si>
  <si>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</si>
  <si>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</si>
  <si>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</si>
  <si>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</si>
  <si>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</si>
  <si>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</si>
  <si>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</si>
  <si>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</si>
  <si>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</si>
  <si>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</si>
  <si>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</si>
  <si>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</si>
  <si>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</si>
  <si>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</si>
  <si>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</si>
  <si>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</si>
  <si>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</si>
  <si>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</si>
  <si>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</si>
  <si>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</si>
  <si>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</si>
  <si>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</si>
  <si>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</si>
  <si>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</si>
  <si>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</si>
  <si>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</si>
  <si>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</si>
  <si>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</si>
  <si>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</si>
  <si>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</si>
  <si>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</si>
  <si>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</si>
  <si>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</si>
  <si>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</si>
  <si>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</si>
  <si>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</si>
  <si>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</si>
  <si>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</si>
  <si>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</si>
  <si>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</si>
  <si>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</si>
  <si>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</si>
  <si>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</si>
  <si>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</si>
  <si>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</si>
  <si>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</si>
  <si>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</si>
  <si>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</si>
  <si>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</si>
  <si>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</si>
  <si>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</si>
  <si>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</si>
  <si>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</si>
  <si>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</si>
  <si>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</si>
  <si>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</si>
  <si>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</si>
  <si>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</si>
  <si>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</si>
  <si>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</si>
  <si>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</si>
  <si>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</si>
  <si>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</si>
  <si>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</si>
  <si>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</si>
  <si>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</si>
  <si>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</si>
  <si>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</si>
  <si>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</si>
  <si>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</si>
  <si>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</si>
  <si>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</si>
  <si>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</si>
  <si>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</si>
  <si>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</si>
  <si>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</si>
  <si>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</si>
  <si>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</si>
  <si>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</si>
  <si>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</si>
  <si>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</si>
  <si>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</si>
  <si>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</si>
  <si>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</si>
  <si>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</si>
  <si>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</si>
  <si>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</si>
  <si>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</si>
  <si>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</si>
  <si>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</si>
  <si>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</si>
  <si>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</si>
  <si>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</si>
  <si>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</si>
  <si>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</si>
  <si>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</si>
  <si>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</si>
  <si>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</si>
  <si>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</si>
  <si>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</si>
  <si>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</si>
  <si>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</si>
  <si>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</si>
  <si>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</si>
  <si>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</si>
  <si>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</si>
  <si>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</si>
  <si>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</si>
  <si>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</si>
  <si>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</si>
  <si>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</si>
  <si>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</si>
  <si>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</si>
  <si>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</si>
  <si>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</si>
  <si>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</si>
  <si>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</si>
  <si>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</si>
  <si>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</si>
  <si>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</si>
  <si>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</si>
  <si>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</si>
  <si>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</si>
  <si>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</si>
  <si>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</si>
  <si>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</si>
  <si>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</si>
  <si>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</si>
  <si>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</si>
  <si>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</si>
  <si>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</si>
  <si>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</si>
  <si>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</si>
  <si>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</si>
  <si>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</si>
  <si>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</si>
  <si>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</si>
  <si>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</si>
  <si>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</si>
  <si>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</si>
  <si>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</si>
  <si>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</si>
  <si>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</si>
  <si>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</si>
  <si>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</si>
  <si>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</si>
  <si>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</si>
  <si>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</si>
  <si>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</si>
  <si>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</si>
  <si>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</si>
  <si>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</si>
  <si>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</si>
  <si>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</si>
  <si>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</si>
  <si>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</si>
  <si>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</si>
  <si>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</si>
  <si>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</si>
  <si>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</si>
  <si>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</si>
  <si>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</si>
  <si>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</si>
  <si>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</si>
  <si>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</si>
  <si>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</si>
  <si>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</si>
  <si>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</si>
  <si>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</si>
  <si>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</si>
  <si>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</si>
  <si>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</si>
  <si>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</si>
  <si>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</si>
  <si>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</si>
  <si>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</si>
  <si>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</si>
  <si>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</si>
  <si>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</si>
  <si>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</si>
  <si>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</si>
  <si>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</si>
  <si>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</si>
  <si>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</si>
  <si>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</si>
  <si>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</si>
  <si>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</si>
  <si>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</si>
  <si>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</si>
  <si>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</si>
  <si>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</si>
  <si>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</si>
  <si>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</si>
  <si>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</si>
  <si>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</si>
  <si>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</si>
  <si>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</si>
  <si>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</si>
  <si>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</si>
  <si>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</si>
  <si>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</si>
  <si>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</si>
  <si>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</si>
  <si>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</si>
  <si>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</si>
  <si>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</si>
  <si>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</si>
  <si>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</si>
  <si>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</si>
  <si>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</si>
  <si>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</si>
  <si>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</si>
  <si>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</si>
  <si>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</si>
  <si>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</si>
  <si>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</si>
  <si>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</si>
  <si>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</si>
  <si>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</si>
  <si>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</si>
  <si>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</si>
  <si>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</si>
  <si>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</si>
  <si>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</si>
  <si>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</si>
  <si>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</si>
  <si>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</si>
  <si>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</si>
  <si>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</si>
  <si>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</si>
  <si>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</si>
  <si>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</si>
  <si>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</si>
  <si>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</si>
  <si>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</si>
  <si>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</si>
  <si>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</si>
  <si>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</si>
  <si>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</si>
  <si>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</si>
  <si>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</si>
  <si>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</si>
  <si>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</si>
  <si>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</si>
  <si>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</si>
  <si>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</si>
  <si>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</si>
  <si>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</si>
  <si>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</si>
  <si>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</si>
  <si>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</si>
  <si>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</si>
  <si>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</si>
  <si>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</si>
  <si>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</si>
  <si>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</si>
  <si>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</si>
  <si>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</si>
  <si>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</si>
  <si>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</si>
  <si>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</si>
  <si>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</si>
  <si>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</si>
  <si>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</si>
  <si>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</si>
  <si>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</si>
  <si>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</si>
  <si>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</si>
  <si>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</si>
  <si>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</si>
  <si>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</si>
  <si>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</si>
  <si>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</si>
  <si>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</si>
  <si>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</si>
  <si>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</si>
  <si>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</si>
  <si>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</si>
  <si>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</si>
  <si>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</si>
  <si>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</si>
  <si>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</si>
  <si>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</si>
  <si>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</si>
  <si>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</si>
  <si>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</si>
  <si>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</si>
  <si>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</si>
  <si>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</si>
  <si>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</si>
  <si>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</si>
  <si>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</si>
  <si>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</si>
  <si>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</si>
  <si>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</si>
  <si>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</si>
  <si>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</si>
  <si>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</si>
  <si>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</si>
  <si>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</si>
  <si>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</si>
  <si>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</si>
  <si>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</si>
  <si>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</si>
  <si>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</si>
  <si>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</si>
  <si>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</si>
  <si>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</si>
  <si>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</si>
  <si>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</si>
  <si>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</si>
  <si>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</si>
  <si>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</si>
  <si>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</si>
  <si>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</si>
  <si>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</si>
  <si>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</si>
  <si>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</si>
  <si>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</si>
  <si>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</si>
  <si>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</si>
  <si>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</si>
  <si>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</si>
  <si>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</si>
  <si>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</si>
  <si>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</si>
  <si>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</si>
  <si>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</si>
  <si>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</si>
  <si>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</si>
  <si>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</si>
  <si>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</si>
  <si>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</si>
  <si>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</si>
  <si>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</si>
  <si>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</si>
  <si>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</si>
  <si>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</si>
  <si>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</si>
  <si>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</si>
  <si>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</si>
  <si>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</si>
  <si>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</si>
  <si>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</si>
  <si>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</si>
  <si>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</si>
  <si>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</si>
  <si>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</si>
  <si>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</si>
  <si>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</si>
  <si>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</si>
  <si>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</si>
  <si>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</si>
  <si>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</si>
  <si>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</si>
  <si>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</si>
  <si>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</si>
  <si>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</si>
  <si>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</si>
  <si>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</si>
  <si>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</si>
  <si>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</si>
  <si>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</si>
  <si>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</si>
  <si>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</si>
  <si>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</si>
  <si>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</si>
  <si>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</si>
  <si>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</si>
  <si>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</si>
  <si>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</si>
  <si>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</si>
  <si>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</si>
  <si>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</si>
  <si>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</si>
  <si>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</si>
  <si>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</si>
  <si>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</si>
  <si>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</si>
  <si>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</si>
  <si>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</si>
  <si>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</si>
  <si>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</si>
  <si>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</si>
  <si>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</si>
  <si>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</si>
  <si>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</si>
  <si>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</si>
  <si>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</si>
  <si>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</si>
  <si>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</si>
  <si>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</si>
  <si>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</si>
  <si>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</si>
  <si>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</si>
  <si>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</si>
  <si>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</si>
  <si>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</si>
  <si>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</si>
  <si>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</si>
  <si>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</si>
  <si>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</si>
  <si>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</si>
  <si>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</si>
  <si>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</si>
  <si>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</si>
  <si>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</si>
  <si>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</si>
  <si>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</si>
  <si>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</si>
  <si>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</si>
  <si>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</si>
  <si>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</si>
  <si>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</si>
  <si>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</si>
  <si>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</si>
  <si>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</si>
  <si>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</si>
  <si>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</si>
  <si>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</si>
  <si>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</si>
  <si>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</si>
  <si>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</si>
  <si>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</si>
  <si>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</si>
  <si>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</si>
  <si>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</si>
  <si>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</si>
  <si>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</si>
  <si>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</si>
  <si>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</si>
  <si>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</si>
  <si>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</si>
  <si>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</si>
  <si>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</si>
  <si>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</si>
  <si>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</si>
  <si>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</si>
  <si>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</si>
  <si>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</si>
  <si>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</si>
  <si>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</si>
  <si>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</si>
  <si>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</si>
  <si>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</si>
  <si>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</si>
  <si>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</si>
  <si>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</si>
  <si>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</si>
  <si>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</si>
  <si>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</si>
  <si>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</si>
  <si>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</si>
  <si>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</si>
  <si>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</si>
  <si>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</si>
  <si>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</si>
  <si>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</si>
  <si>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</si>
  <si>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</si>
  <si>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</si>
  <si>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</si>
  <si>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</si>
  <si>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</si>
  <si>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</si>
  <si>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</si>
  <si>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</si>
  <si>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</si>
  <si>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</si>
  <si>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</si>
  <si>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</si>
  <si>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</si>
  <si>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</si>
  <si>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</si>
  <si>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</si>
  <si>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</si>
  <si>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</si>
  <si>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</si>
  <si>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</si>
  <si>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</si>
  <si>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</si>
  <si>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</si>
  <si>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</si>
  <si>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</si>
  <si>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</si>
  <si>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</si>
  <si>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</si>
  <si>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</si>
  <si>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</si>
  <si>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</si>
  <si>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</si>
  <si>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</si>
  <si>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</si>
  <si>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</si>
  <si>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</si>
  <si>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</si>
  <si>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</si>
  <si>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</si>
  <si>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</si>
  <si>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</si>
  <si>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</si>
  <si>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</si>
  <si>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</si>
  <si>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</si>
  <si>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</si>
  <si>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</si>
  <si>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</si>
  <si>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</si>
  <si>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</si>
  <si>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</si>
  <si>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</si>
  <si>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</si>
  <si>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</si>
  <si>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</si>
  <si>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</si>
  <si>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</si>
  <si>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</si>
  <si>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</si>
  <si>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</si>
  <si>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</si>
  <si>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</si>
  <si>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</si>
  <si>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</si>
  <si>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</si>
  <si>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</si>
  <si>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</si>
  <si>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</si>
  <si>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</si>
  <si>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</si>
  <si>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</si>
  <si>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</si>
  <si>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</si>
  <si>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</si>
  <si>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</si>
  <si>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</si>
  <si>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</si>
  <si>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</si>
  <si>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</si>
  <si>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</si>
  <si>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</si>
  <si>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</si>
  <si>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</si>
  <si>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</si>
  <si>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</si>
  <si>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</si>
  <si>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</si>
  <si>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</si>
  <si>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</si>
  <si>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</si>
  <si>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</si>
  <si>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</si>
  <si>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</si>
  <si>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</si>
  <si>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</si>
  <si>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</si>
  <si>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</si>
  <si>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</si>
  <si>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</si>
  <si>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</si>
  <si>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</si>
  <si>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</si>
  <si>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</si>
  <si>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</si>
  <si>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</si>
  <si>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</si>
  <si>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</si>
  <si>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</si>
  <si>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</si>
  <si>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</si>
  <si>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</si>
  <si>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</si>
  <si>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</si>
  <si>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</si>
  <si>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</si>
  <si>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</si>
  <si>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</si>
  <si>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</si>
  <si>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</si>
  <si>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</si>
  <si>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</si>
  <si>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</si>
  <si>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</si>
  <si>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</si>
  <si>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</si>
  <si>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</si>
  <si>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</si>
  <si>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</si>
  <si>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</si>
  <si>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</si>
  <si>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</si>
  <si>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</si>
  <si>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</si>
  <si>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</si>
  <si>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</si>
  <si>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</si>
  <si>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</si>
  <si>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</si>
  <si>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</si>
  <si>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</si>
  <si>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</si>
  <si>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</si>
  <si>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</si>
  <si>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</si>
  <si>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</si>
  <si>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</si>
  <si>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</si>
  <si>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</si>
  <si>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</si>
  <si>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</si>
  <si>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</si>
  <si>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</si>
  <si>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</si>
  <si>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</si>
  <si>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</si>
  <si>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</si>
  <si>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</si>
  <si>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</si>
  <si>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</si>
  <si>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</si>
  <si>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</si>
  <si>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</si>
  <si>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</si>
  <si>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</si>
  <si>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</si>
  <si>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</si>
  <si>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</si>
  <si>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</si>
  <si>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</si>
  <si>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</si>
  <si>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</si>
  <si>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</si>
  <si>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</si>
  <si>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</si>
  <si>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</si>
  <si>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</si>
  <si>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</si>
  <si>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</si>
  <si>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</si>
  <si>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</si>
  <si>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</si>
  <si>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</si>
  <si>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</si>
  <si>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</si>
  <si>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</si>
  <si>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</si>
  <si>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</si>
  <si>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</si>
  <si>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</si>
  <si>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</si>
  <si>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</si>
  <si>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</si>
  <si>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</si>
  <si>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</si>
  <si>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</si>
  <si>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</si>
  <si>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</si>
  <si>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</si>
  <si>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</si>
  <si>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</si>
  <si>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</si>
  <si>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</si>
  <si>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</si>
  <si>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</si>
  <si>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</si>
  <si>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</si>
  <si>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</si>
  <si>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</si>
  <si>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</si>
  <si>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</si>
  <si>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</si>
  <si>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</si>
  <si>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</si>
  <si>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</si>
  <si>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</si>
  <si>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</si>
  <si>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</si>
  <si>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</si>
  <si>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</si>
  <si>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</si>
  <si>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</si>
  <si>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</si>
  <si>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</si>
  <si>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</si>
  <si>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</si>
  <si>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</si>
  <si>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</si>
  <si>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</si>
  <si>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</si>
  <si>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</si>
  <si>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</si>
  <si>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</si>
  <si>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</si>
  <si>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</si>
  <si>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</si>
  <si>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</si>
  <si>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</si>
  <si>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</si>
  <si>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</si>
  <si>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</si>
  <si>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</si>
  <si>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</si>
  <si>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</si>
  <si>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</si>
  <si>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</si>
  <si>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</si>
  <si>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</si>
  <si>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</si>
  <si>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</si>
  <si>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</si>
  <si>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</si>
  <si>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</si>
  <si>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</si>
  <si>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</si>
  <si>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</si>
  <si>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</si>
  <si>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</si>
  <si>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</si>
  <si>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</si>
  <si>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</si>
  <si>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</si>
  <si>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</si>
  <si>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</si>
  <si>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</si>
  <si>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</si>
  <si>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</si>
  <si>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</si>
  <si>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</si>
  <si>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</si>
  <si>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</si>
  <si>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</si>
  <si>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</si>
  <si>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</si>
  <si>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</si>
  <si>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</si>
  <si>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</si>
  <si>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</si>
  <si>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</si>
  <si>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</si>
  <si>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</si>
  <si>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</si>
  <si>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</si>
  <si>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</si>
  <si>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</si>
  <si>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</si>
  <si>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</si>
  <si>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</si>
  <si>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</si>
  <si>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</si>
  <si>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</si>
  <si>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</si>
  <si>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</si>
  <si>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</si>
  <si>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</si>
  <si>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</si>
  <si>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</si>
  <si>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</si>
  <si>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</si>
  <si>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</si>
  <si>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</si>
  <si>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</si>
  <si>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</si>
  <si>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</si>
  <si>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</si>
  <si>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</si>
  <si>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</si>
  <si>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</si>
  <si>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</si>
  <si>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</si>
  <si>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</si>
  <si>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</si>
  <si>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</si>
  <si>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</si>
  <si>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</si>
  <si>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</si>
  <si>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</si>
  <si>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</si>
  <si>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</si>
  <si>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</si>
  <si>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</si>
  <si>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</si>
  <si>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</si>
  <si>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</si>
  <si>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</si>
  <si>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</si>
  <si>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</si>
  <si>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</si>
  <si>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</si>
  <si>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</si>
  <si>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</si>
  <si>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</si>
  <si>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</si>
  <si>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</si>
  <si>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</si>
  <si>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</si>
  <si>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</si>
  <si>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</si>
  <si>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</si>
  <si>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</si>
  <si>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</si>
  <si>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</si>
  <si>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</si>
  <si>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</si>
  <si>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</si>
  <si>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</si>
  <si>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</si>
  <si>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</si>
  <si>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</si>
  <si>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</si>
  <si>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</si>
  <si>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</si>
  <si>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</si>
  <si>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</si>
  <si>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</si>
  <si>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</si>
  <si>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</si>
  <si>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</si>
  <si>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</si>
  <si>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</si>
  <si>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</si>
  <si>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</si>
  <si>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</si>
  <si>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</si>
  <si>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</si>
  <si>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</si>
  <si>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</si>
  <si>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</si>
  <si>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</si>
  <si>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</si>
  <si>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</si>
  <si>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</si>
  <si>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</si>
  <si>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</si>
  <si>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</si>
  <si>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</si>
  <si>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</si>
  <si>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</si>
  <si>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</si>
  <si>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</si>
  <si>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</si>
  <si>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</si>
  <si>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</si>
  <si>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</si>
  <si>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</si>
  <si>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</si>
  <si>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</si>
  <si>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</si>
  <si>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</si>
  <si>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</si>
  <si>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</si>
  <si>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</si>
  <si>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</si>
  <si>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</si>
  <si>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</si>
  <si>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</si>
  <si>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</si>
  <si>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</si>
  <si>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</si>
  <si>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</si>
  <si>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</si>
  <si>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</si>
  <si>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</si>
  <si>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</si>
  <si>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</si>
  <si>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</si>
  <si>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</si>
  <si>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</si>
  <si>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</si>
  <si>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</si>
  <si>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</si>
  <si>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</si>
  <si>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</si>
  <si>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</si>
  <si>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</si>
  <si>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</si>
  <si>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</si>
  <si>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</si>
  <si>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</si>
  <si>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</si>
  <si>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</si>
  <si>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</si>
  <si>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</si>
  <si>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</si>
  <si>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</si>
  <si>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</si>
  <si>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</si>
  <si>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</si>
  <si>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</si>
  <si>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</si>
  <si>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</si>
  <si>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</si>
  <si>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</si>
  <si>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</si>
  <si>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</si>
  <si>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</si>
  <si>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</si>
  <si>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</si>
  <si>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</si>
  <si>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</si>
  <si>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</si>
  <si>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</si>
  <si>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</si>
  <si>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</si>
  <si>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</si>
  <si>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</si>
  <si>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</si>
  <si>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</si>
  <si>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</si>
  <si>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</si>
  <si>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</si>
  <si>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</si>
  <si>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</si>
  <si>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</si>
  <si>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</si>
  <si>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</si>
  <si>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</si>
  <si>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</si>
  <si>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</si>
  <si>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</si>
  <si>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</si>
  <si>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</si>
  <si>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</si>
  <si>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</si>
  <si>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</si>
  <si>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</si>
  <si>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</si>
  <si>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</si>
  <si>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</si>
  <si>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</si>
  <si>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</si>
  <si>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</si>
  <si>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</si>
  <si>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</si>
  <si>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</si>
  <si>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</si>
  <si>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</si>
  <si>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</si>
  <si>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</si>
  <si>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</si>
  <si>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</si>
  <si>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</si>
  <si>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</si>
  <si>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</si>
  <si>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</si>
  <si>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</si>
  <si>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</si>
  <si>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</si>
  <si>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</si>
  <si>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</si>
  <si>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</si>
  <si>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</si>
  <si>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</si>
  <si>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</si>
  <si>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</si>
  <si>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</si>
  <si>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</si>
  <si>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</si>
  <si>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</si>
  <si>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</si>
  <si>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</si>
  <si>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</si>
  <si>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</si>
  <si>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</si>
  <si>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</si>
  <si>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</si>
  <si>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</si>
  <si>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</si>
  <si>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</si>
  <si>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</si>
  <si>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</si>
  <si>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</si>
  <si>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</si>
  <si>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</si>
  <si>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</si>
  <si>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</si>
  <si>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</si>
  <si>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</si>
  <si>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</si>
  <si>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</si>
  <si>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</si>
  <si>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</si>
  <si>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</si>
  <si>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</si>
  <si>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</si>
  <si>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</si>
  <si>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</si>
  <si>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</si>
  <si>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</si>
  <si>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</si>
  <si>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</si>
  <si>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</si>
  <si>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</si>
  <si>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</si>
  <si>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</si>
  <si>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</si>
  <si>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</si>
  <si>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</si>
  <si>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</si>
  <si>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</si>
  <si>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</si>
  <si>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</si>
  <si>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</si>
  <si>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</si>
  <si>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</si>
  <si>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</si>
  <si>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</si>
  <si>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</si>
  <si>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</si>
  <si>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</si>
  <si>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</si>
  <si>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</si>
  <si>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</si>
  <si>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</si>
  <si>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</si>
  <si>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</si>
  <si>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</si>
  <si>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</si>
  <si>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</si>
  <si>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</si>
  <si>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</si>
  <si>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</si>
  <si>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</si>
  <si>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</si>
  <si>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</si>
  <si>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</si>
  <si>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</si>
  <si>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</si>
  <si>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</si>
  <si>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</si>
  <si>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</si>
  <si>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</si>
  <si>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</si>
  <si>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</si>
  <si>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</si>
  <si>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</si>
  <si>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</si>
  <si>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</si>
  <si>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</si>
  <si>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</si>
  <si>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</si>
  <si>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</si>
  <si>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</si>
  <si>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</si>
  <si>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</si>
  <si>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</si>
  <si>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</si>
  <si>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</si>
  <si>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</si>
  <si>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</si>
  <si>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</si>
  <si>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</si>
  <si>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</si>
  <si>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</si>
  <si>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</si>
  <si>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</si>
  <si>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</si>
  <si>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</si>
  <si>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</si>
  <si>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</si>
  <si>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</si>
  <si>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</si>
  <si>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</si>
  <si>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</si>
  <si>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</si>
  <si>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</si>
  <si>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</si>
  <si>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</si>
  <si>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</si>
  <si>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</si>
  <si>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</si>
  <si>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</si>
  <si>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</si>
  <si>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</si>
  <si>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</si>
  <si>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</si>
  <si>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</si>
  <si>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</si>
  <si>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</si>
  <si>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</si>
  <si>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</si>
  <si>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</si>
  <si>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</si>
  <si>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</si>
  <si>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</si>
  <si>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</si>
  <si>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</si>
  <si>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</si>
  <si>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</si>
  <si>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</si>
  <si>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</si>
  <si>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</si>
  <si>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</si>
  <si>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</si>
  <si>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</si>
  <si>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</si>
  <si>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</si>
  <si>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</si>
  <si>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</si>
  <si>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</si>
  <si>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</si>
  <si>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</si>
  <si>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</si>
  <si>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</si>
  <si>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</si>
  <si>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</si>
  <si>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</si>
  <si>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</si>
  <si>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</si>
  <si>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</si>
  <si>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</si>
  <si>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</si>
  <si>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</si>
  <si>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</si>
  <si>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</si>
  <si>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</si>
  <si>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</si>
  <si>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</si>
  <si>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</si>
  <si>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</si>
  <si>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</si>
  <si>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</si>
  <si>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</si>
  <si>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</si>
  <si>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</si>
  <si>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</si>
  <si>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</si>
  <si>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</si>
  <si>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</si>
  <si>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</si>
  <si>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</si>
  <si>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</si>
  <si>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</si>
  <si>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</si>
  <si>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</si>
  <si>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</si>
  <si>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</si>
  <si>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</si>
  <si>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</si>
  <si>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</si>
  <si>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</si>
  <si>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</si>
  <si>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</si>
  <si>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</si>
  <si>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</si>
  <si>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</si>
  <si>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</si>
  <si>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</si>
  <si>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</si>
  <si>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</si>
  <si>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</si>
  <si>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</si>
  <si>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</si>
  <si>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</si>
  <si>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</si>
  <si>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</si>
  <si>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</si>
  <si>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</si>
  <si>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</si>
  <si>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</si>
  <si>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</si>
  <si>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</si>
  <si>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</si>
  <si>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</si>
  <si>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</si>
  <si>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</si>
  <si>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</si>
  <si>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</si>
  <si>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</si>
  <si>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</si>
  <si>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</si>
  <si>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</si>
  <si>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</si>
  <si>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</si>
  <si>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</si>
  <si>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</si>
  <si>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</si>
  <si>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</si>
  <si>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</si>
  <si>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</si>
  <si>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</si>
  <si>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</si>
  <si>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</si>
  <si>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</si>
  <si>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</si>
  <si>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</si>
  <si>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</si>
  <si>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</si>
  <si>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</si>
  <si>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</si>
  <si>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</si>
  <si>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</si>
  <si>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</si>
  <si>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</si>
  <si>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</si>
  <si>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</si>
  <si>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</si>
  <si>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</si>
  <si>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</si>
  <si>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</si>
  <si>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</si>
  <si>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</si>
  <si>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</si>
  <si>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</si>
  <si>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</si>
  <si>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</si>
  <si>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</si>
  <si>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</si>
  <si>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</si>
  <si>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</si>
  <si>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</si>
  <si>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</si>
  <si>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</si>
  <si>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</si>
  <si>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</si>
  <si>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</si>
  <si>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</si>
  <si>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</si>
  <si>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</si>
  <si>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</si>
  <si>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</si>
  <si>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</si>
  <si>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</si>
  <si>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</si>
  <si>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</si>
  <si>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</si>
  <si>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</si>
  <si>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</si>
  <si>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</si>
  <si>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</si>
  <si>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</si>
  <si>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</si>
  <si>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</si>
  <si>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</si>
  <si>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</si>
  <si>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</si>
  <si>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</si>
  <si>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</si>
  <si>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</si>
  <si>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</si>
  <si>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</si>
  <si>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</si>
  <si>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</si>
  <si>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</si>
  <si>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</si>
  <si>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</si>
  <si>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</si>
  <si>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</si>
  <si>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</si>
  <si>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</si>
  <si>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</si>
  <si>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</si>
  <si>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</si>
  <si>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</si>
  <si>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</si>
  <si>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</si>
  <si>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</si>
  <si>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</si>
  <si>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</si>
  <si>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</si>
  <si>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</si>
  <si>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</si>
  <si>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</si>
  <si>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</si>
  <si>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</si>
  <si>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</si>
  <si>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</si>
  <si>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</si>
  <si>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</si>
  <si>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</si>
  <si>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</si>
  <si>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</si>
  <si>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</si>
  <si>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</si>
  <si>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</si>
  <si>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</si>
  <si>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</si>
  <si>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</si>
  <si>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</si>
  <si>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</si>
  <si>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</si>
  <si>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</si>
  <si>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</si>
  <si>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</si>
  <si>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</si>
  <si>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</si>
  <si>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</si>
  <si>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</si>
  <si>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</si>
  <si>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</si>
  <si>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</si>
  <si>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</si>
  <si>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</si>
  <si>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</si>
  <si>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</si>
  <si>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</si>
  <si>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</si>
  <si>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</si>
  <si>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</si>
  <si>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</si>
  <si>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</si>
  <si>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</si>
  <si>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</si>
  <si>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</si>
  <si>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</si>
  <si>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</si>
  <si>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</si>
  <si>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</si>
  <si>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</si>
  <si>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</si>
  <si>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</si>
  <si>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</si>
  <si>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</si>
  <si>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</si>
  <si>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</si>
  <si>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</si>
  <si>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</si>
  <si>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</si>
  <si>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</si>
  <si>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</si>
  <si>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</si>
  <si>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</si>
  <si>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</si>
  <si>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</si>
  <si>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</si>
  <si>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</si>
  <si>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</si>
  <si>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</si>
  <si>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</si>
  <si>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</si>
  <si>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</si>
  <si>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</si>
  <si>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</si>
  <si>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</si>
  <si>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</si>
  <si>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</si>
  <si>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</si>
  <si>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</si>
  <si>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</si>
  <si>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</si>
  <si>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</si>
  <si>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</si>
  <si>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</si>
  <si>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</si>
  <si>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</si>
  <si>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</si>
  <si>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</si>
  <si>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</si>
  <si>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</si>
  <si>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</si>
  <si>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</si>
  <si>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</si>
  <si>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</si>
  <si>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</si>
  <si>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</si>
  <si>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</si>
  <si>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</si>
  <si>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</si>
  <si>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</si>
  <si>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</si>
  <si>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</si>
  <si>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</si>
  <si>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</si>
  <si>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</si>
  <si>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</si>
  <si>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</si>
  <si>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</si>
  <si>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</si>
  <si>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</si>
  <si>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</si>
  <si>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</si>
  <si>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</si>
  <si>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</si>
  <si>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</si>
  <si>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</si>
  <si>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</si>
  <si>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</si>
  <si>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</si>
  <si>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</si>
  <si>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</si>
  <si>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</si>
  <si>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</si>
  <si>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</si>
  <si>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</si>
  <si>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</si>
  <si>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</si>
  <si>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</si>
  <si>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</si>
  <si>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</si>
  <si>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</si>
  <si>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</si>
  <si>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</si>
  <si>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</si>
  <si>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</si>
  <si>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</si>
  <si>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</si>
  <si>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</si>
  <si>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</si>
  <si>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</si>
  <si>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</si>
  <si>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</si>
  <si>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</si>
  <si>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</si>
  <si>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</si>
  <si>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</si>
  <si>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</si>
  <si>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</si>
  <si>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</si>
  <si>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</si>
  <si>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</si>
  <si>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</si>
  <si>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</si>
  <si>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</si>
  <si>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</si>
  <si>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</si>
  <si>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</si>
  <si>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</si>
  <si>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</si>
  <si>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</si>
  <si>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</si>
  <si>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</si>
  <si>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</si>
  <si>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</si>
  <si>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</si>
  <si>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</si>
  <si>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</si>
  <si>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</si>
  <si>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</si>
  <si>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</si>
  <si>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</si>
  <si>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</si>
  <si>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</si>
  <si>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</si>
  <si>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</si>
  <si>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</si>
  <si>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</si>
  <si>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</si>
  <si>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</si>
  <si>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</si>
  <si>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</si>
  <si>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</si>
  <si>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</si>
  <si>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</si>
  <si>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</si>
  <si>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</si>
  <si>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</si>
  <si>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</si>
  <si>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</si>
  <si>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</si>
  <si>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</si>
  <si>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</si>
  <si>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</si>
  <si>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</si>
  <si>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</si>
  <si>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</si>
  <si>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</si>
  <si>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</si>
  <si>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</si>
  <si>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</si>
  <si>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</si>
  <si>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</si>
  <si>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</si>
  <si>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</si>
  <si>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</si>
  <si>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</si>
  <si>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</si>
  <si>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</si>
  <si>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</si>
  <si>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</si>
  <si>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</si>
  <si>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</si>
  <si>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</si>
  <si>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</si>
  <si>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</si>
  <si>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</si>
  <si>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</si>
  <si>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</si>
  <si>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</si>
  <si>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</si>
  <si>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</si>
  <si>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</si>
  <si>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</si>
  <si>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</si>
  <si>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</si>
  <si>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</si>
  <si>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</si>
  <si>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</si>
  <si>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</si>
  <si>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</si>
  <si>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</si>
  <si>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</si>
  <si>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</si>
  <si>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</si>
  <si>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</si>
  <si>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</si>
  <si>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</si>
  <si>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</si>
  <si>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</si>
  <si>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</si>
  <si>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</si>
  <si>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</si>
  <si>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</si>
  <si>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</si>
  <si>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</si>
  <si>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</si>
  <si>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</si>
  <si>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</si>
  <si>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</si>
  <si>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</si>
  <si>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</si>
  <si>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</si>
  <si>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</si>
  <si>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</si>
  <si>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</si>
  <si>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</si>
  <si>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</si>
  <si>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</si>
  <si>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</si>
  <si>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</si>
  <si>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</si>
  <si>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</si>
  <si>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</si>
  <si>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</si>
  <si>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</si>
  <si>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</si>
  <si>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</si>
  <si>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</si>
  <si>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</si>
  <si>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</si>
  <si>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</si>
  <si>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</si>
  <si>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</si>
  <si>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</si>
  <si>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</si>
  <si>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</si>
  <si>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</si>
  <si>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</si>
  <si>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</si>
  <si>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</si>
  <si>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</si>
  <si>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</si>
  <si>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</si>
  <si>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</si>
  <si>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</si>
  <si>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</si>
  <si>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</si>
  <si>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</si>
  <si>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</si>
  <si>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</si>
  <si>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</si>
  <si>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</si>
  <si>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</si>
  <si>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</si>
  <si>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</si>
  <si>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</si>
  <si>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</si>
  <si>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</si>
  <si>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</si>
  <si>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</si>
  <si>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</si>
  <si>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</si>
  <si>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</si>
  <si>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</si>
  <si>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</si>
  <si>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</si>
  <si>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</si>
  <si>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</si>
  <si>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</si>
  <si>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</si>
  <si>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</si>
  <si>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</si>
  <si>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</si>
  <si>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</si>
  <si>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</si>
  <si>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</si>
  <si>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</si>
  <si>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</si>
  <si>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</si>
  <si>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</si>
  <si>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</si>
  <si>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</si>
  <si>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</si>
  <si>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</si>
  <si>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</si>
  <si>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</si>
  <si>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</si>
  <si>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</si>
  <si>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</si>
  <si>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</si>
  <si>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</si>
  <si>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</si>
  <si>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</si>
  <si>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</si>
  <si>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</si>
  <si>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</si>
  <si>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</si>
  <si>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</si>
  <si>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</si>
  <si>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</si>
  <si>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</si>
  <si>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</si>
  <si>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</si>
  <si>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</si>
  <si>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</si>
  <si>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</si>
  <si>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</si>
  <si>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</si>
  <si>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</si>
  <si>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</si>
  <si>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</si>
  <si>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</si>
  <si>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</si>
  <si>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</si>
  <si>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</si>
  <si>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</si>
  <si>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</si>
  <si>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</si>
  <si>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</si>
  <si>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</si>
  <si>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</si>
  <si>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</si>
  <si>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</si>
  <si>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</si>
  <si>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</si>
  <si>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</si>
  <si>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</si>
  <si>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</si>
  <si>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</si>
  <si>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</si>
  <si>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</si>
  <si>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</si>
  <si>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</si>
  <si>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</si>
  <si>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</si>
  <si>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</si>
  <si>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</si>
  <si>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</si>
  <si>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</si>
  <si>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</si>
  <si>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</si>
  <si>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</si>
  <si>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</si>
  <si>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</si>
  <si>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</si>
  <si>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</si>
  <si>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</si>
  <si>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</si>
  <si>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</si>
  <si>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</si>
  <si>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</si>
  <si>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</si>
  <si>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</si>
  <si>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</si>
  <si>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</si>
  <si>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</si>
  <si>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</si>
  <si>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</si>
  <si>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</si>
  <si>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</si>
  <si>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</si>
  <si>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</si>
  <si>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</si>
  <si>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</si>
  <si>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</si>
  <si>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</si>
  <si>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</si>
  <si>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</si>
  <si>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</si>
  <si>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</si>
  <si>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</si>
  <si>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</si>
  <si>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</si>
  <si>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</si>
  <si>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</si>
  <si>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</si>
  <si>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</si>
  <si>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</si>
  <si>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</si>
  <si>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</si>
  <si>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</si>
  <si>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</si>
  <si>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</si>
  <si>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</si>
  <si>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</si>
  <si>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</si>
  <si>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</si>
  <si>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</si>
  <si>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</si>
  <si>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</si>
  <si>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</si>
  <si>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</si>
  <si>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</si>
  <si>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</si>
  <si>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</si>
  <si>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</si>
  <si>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</si>
  <si>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</si>
  <si>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</si>
  <si>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</si>
  <si>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</si>
  <si>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</si>
  <si>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</si>
  <si>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</si>
  <si>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</si>
  <si>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</si>
  <si>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</si>
  <si>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</si>
  <si>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</si>
  <si>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</si>
  <si>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</si>
  <si>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</si>
  <si>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</si>
  <si>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</si>
  <si>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</si>
  <si>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</si>
  <si>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</si>
  <si>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</si>
  <si>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</si>
  <si>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</si>
  <si>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</si>
  <si>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</si>
  <si>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</si>
  <si>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</si>
  <si>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</si>
  <si>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</si>
  <si>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</si>
  <si>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</si>
  <si>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</si>
  <si>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</si>
  <si>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</si>
  <si>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</si>
  <si>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</si>
  <si>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</si>
  <si>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</si>
  <si>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</si>
  <si>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</si>
  <si>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</si>
  <si>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</si>
  <si>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</si>
  <si>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</si>
  <si>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</si>
  <si>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</si>
  <si>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</si>
  <si>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</si>
  <si>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</si>
  <si>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</si>
  <si>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</si>
  <si>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</si>
  <si>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</si>
  <si>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</si>
  <si>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</si>
  <si>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</si>
  <si>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</si>
  <si>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</si>
  <si>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</si>
  <si>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</si>
  <si>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</si>
  <si>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</si>
  <si>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</si>
  <si>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</si>
  <si>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</si>
  <si>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</si>
  <si>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</si>
  <si>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</si>
  <si>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</si>
  <si>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</si>
  <si>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</si>
  <si>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</si>
  <si>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</si>
  <si>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</si>
  <si>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</si>
  <si>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</si>
  <si>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</si>
  <si>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</si>
  <si>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</si>
  <si>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</si>
  <si>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</si>
  <si>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</si>
  <si>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</si>
  <si>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</si>
  <si>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</si>
  <si>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</si>
  <si>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</si>
  <si>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</si>
  <si>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</si>
  <si>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</si>
  <si>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</si>
  <si>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</si>
  <si>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</si>
  <si>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</si>
  <si>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</si>
  <si>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</si>
  <si>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</si>
  <si>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</si>
  <si>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</si>
  <si>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</si>
  <si>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</si>
  <si>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</si>
  <si>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</si>
  <si>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</si>
  <si>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</si>
  <si>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</si>
  <si>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</si>
  <si>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</si>
  <si>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</si>
  <si>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</si>
  <si>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</si>
  <si>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</si>
  <si>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</si>
  <si>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</si>
  <si>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</si>
  <si>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</si>
  <si>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</si>
  <si>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</si>
  <si>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</si>
  <si>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</si>
  <si>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</si>
  <si>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</si>
  <si>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</si>
  <si>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</si>
  <si>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</si>
  <si>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</si>
  <si>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</si>
  <si>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</si>
  <si>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</si>
  <si>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</si>
  <si>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</si>
  <si>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</si>
  <si>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</si>
  <si>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</si>
  <si>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</si>
  <si>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</si>
  <si>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</si>
  <si>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</si>
  <si>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</si>
  <si>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</si>
  <si>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</si>
  <si>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</si>
  <si>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</si>
  <si>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</si>
  <si>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</si>
  <si>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</si>
  <si>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</si>
  <si>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</si>
  <si>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</si>
  <si>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</si>
  <si>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</si>
  <si>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</si>
  <si>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</si>
  <si>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</si>
  <si>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</si>
  <si>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</si>
  <si>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</si>
  <si>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</si>
  <si>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</si>
  <si>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</si>
  <si>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</si>
  <si>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</si>
  <si>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</si>
  <si>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</si>
  <si>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</si>
  <si>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</si>
  <si>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</si>
  <si>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</si>
  <si>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</si>
  <si>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</si>
  <si>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</si>
  <si>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</si>
  <si>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</si>
  <si>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</si>
  <si>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</si>
  <si>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</si>
  <si>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</si>
  <si>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</si>
  <si>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</si>
  <si>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</si>
  <si>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</si>
  <si>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</si>
  <si>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</si>
  <si>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</si>
  <si>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</si>
  <si>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</si>
  <si>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</si>
  <si>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</si>
  <si>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</si>
  <si>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</si>
  <si>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</si>
  <si>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</si>
  <si>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</si>
  <si>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</si>
  <si>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</si>
  <si>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</si>
  <si>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</si>
  <si>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</si>
  <si>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</si>
  <si>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</si>
  <si>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</si>
  <si>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</si>
  <si>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</si>
  <si>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</si>
  <si>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</si>
  <si>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</si>
  <si>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</si>
  <si>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</si>
  <si>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</si>
  <si>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</si>
  <si>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</si>
  <si>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</si>
  <si>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</si>
  <si>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</si>
  <si>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</si>
  <si>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</si>
  <si>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</si>
  <si>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</si>
  <si>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</si>
  <si>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</si>
  <si>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</si>
  <si>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</si>
  <si>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</si>
  <si>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</si>
  <si>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</si>
  <si>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</si>
  <si>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</si>
  <si>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</si>
  <si>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</si>
  <si>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</si>
  <si>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</si>
  <si>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</si>
  <si>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</si>
  <si>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</si>
  <si>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</si>
  <si>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</si>
  <si>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</si>
  <si>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</si>
  <si>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</si>
  <si>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</si>
  <si>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</si>
  <si>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</si>
  <si>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</si>
  <si>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</si>
  <si>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</si>
  <si>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</si>
  <si>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</si>
  <si>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</si>
  <si>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</si>
  <si>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</si>
  <si>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</si>
  <si>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</si>
  <si>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</si>
  <si>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</si>
  <si>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</si>
  <si>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</si>
  <si>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</si>
  <si>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</si>
  <si>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</si>
  <si>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</si>
  <si>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</si>
  <si>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</si>
  <si>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</si>
  <si>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</si>
  <si>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</si>
  <si>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</si>
  <si>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</si>
  <si>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</si>
  <si>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</si>
  <si>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</si>
  <si>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</si>
  <si>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</si>
  <si>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</si>
  <si>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</si>
  <si>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</si>
  <si>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</si>
  <si>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</si>
  <si>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</si>
  <si>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</si>
  <si>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</si>
  <si>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</si>
  <si>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</si>
  <si>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</si>
  <si>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</si>
  <si>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</si>
  <si>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</si>
  <si>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</si>
  <si>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</si>
  <si>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</si>
  <si>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</si>
  <si>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</si>
  <si>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</si>
  <si>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</si>
  <si>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</si>
  <si>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</si>
  <si>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</si>
  <si>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</si>
  <si>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</si>
  <si>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</si>
  <si>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</si>
  <si>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</si>
  <si>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</si>
  <si>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</si>
  <si>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</si>
  <si>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</si>
  <si>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</si>
  <si>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</si>
  <si>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</si>
  <si>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</si>
  <si>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</si>
  <si>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</si>
  <si>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</si>
  <si>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</si>
  <si>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</si>
  <si>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</si>
  <si>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</si>
  <si>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</si>
  <si>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</si>
  <si>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</si>
  <si>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</si>
  <si>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</si>
  <si>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</si>
  <si>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</si>
  <si>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</si>
  <si>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</si>
  <si>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</si>
  <si>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</si>
  <si>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</si>
  <si>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</si>
  <si>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</si>
  <si>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</si>
  <si>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</si>
  <si>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</si>
  <si>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</si>
  <si>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</si>
  <si>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</si>
  <si>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</si>
  <si>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</si>
  <si>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</si>
  <si>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</si>
  <si>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</si>
  <si>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</si>
  <si>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</si>
  <si>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</si>
  <si>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</si>
  <si>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</si>
  <si>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</si>
  <si>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</si>
  <si>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</si>
  <si>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</si>
  <si>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</si>
  <si>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</si>
  <si>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</si>
  <si>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</si>
  <si>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</si>
  <si>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</si>
  <si>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</si>
  <si>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</si>
  <si>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</si>
  <si>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</si>
  <si>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</si>
  <si>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</si>
  <si>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</si>
  <si>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</si>
  <si>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</si>
  <si>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</si>
  <si>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</si>
  <si>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</si>
  <si>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</si>
  <si>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</si>
  <si>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</si>
  <si>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</si>
  <si>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</si>
  <si>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</si>
  <si>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</si>
  <si>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</si>
  <si>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</si>
  <si>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</si>
  <si>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</si>
  <si>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</si>
  <si>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</si>
  <si>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</si>
  <si>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</si>
  <si>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</si>
  <si>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</si>
  <si>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</si>
  <si>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</si>
  <si>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</si>
  <si>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</si>
  <si>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</si>
  <si>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</si>
  <si>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</si>
  <si>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</si>
  <si>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</si>
  <si>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</si>
  <si>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</si>
  <si>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</si>
  <si>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</si>
  <si>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</si>
  <si>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</si>
  <si>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</si>
  <si>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</si>
  <si>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</si>
  <si>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</si>
  <si>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</si>
  <si>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</si>
  <si>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</si>
  <si>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</si>
  <si>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</si>
  <si>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</si>
  <si>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</si>
  <si>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</si>
  <si>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</si>
  <si>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</si>
  <si>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</si>
  <si>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</si>
  <si>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</si>
  <si>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</si>
  <si>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</si>
  <si>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</si>
  <si>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</si>
  <si>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</si>
  <si>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</si>
  <si>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</si>
  <si>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</si>
  <si>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</si>
  <si>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</si>
  <si>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</si>
  <si>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</si>
  <si>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</si>
  <si>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</si>
  <si>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</si>
  <si>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</si>
  <si>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</si>
  <si>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</si>
  <si>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</si>
  <si>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</si>
  <si>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</si>
  <si>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</si>
  <si>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</si>
  <si>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</si>
  <si>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</si>
  <si>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</si>
  <si>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</si>
  <si>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</si>
  <si>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</si>
  <si>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</si>
  <si>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</si>
  <si>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</si>
  <si>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</si>
  <si>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</si>
  <si>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</si>
  <si>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</si>
  <si>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</si>
  <si>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</si>
  <si>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</si>
  <si>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</si>
  <si>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</si>
  <si>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</si>
  <si>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</si>
  <si>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</si>
  <si>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</si>
  <si>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</si>
  <si>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</si>
  <si>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</si>
  <si>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</si>
  <si>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</si>
  <si>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</si>
  <si>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</si>
  <si>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</si>
  <si>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</si>
  <si>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</si>
  <si>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</si>
  <si>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</si>
  <si>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</si>
  <si>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</si>
  <si>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</si>
  <si>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</si>
  <si>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</si>
  <si>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</si>
  <si>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</si>
  <si>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</si>
  <si>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</si>
  <si>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</si>
  <si>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</si>
  <si>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</si>
  <si>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</si>
  <si>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</si>
  <si>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</si>
  <si>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</si>
  <si>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</si>
  <si>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</si>
  <si>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</si>
  <si>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</si>
  <si>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</si>
  <si>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</si>
  <si>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</si>
  <si>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</si>
  <si>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</si>
  <si>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</si>
  <si>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</si>
  <si>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</si>
  <si>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</si>
  <si>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</si>
  <si>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</si>
  <si>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</si>
  <si>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</si>
  <si>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</si>
  <si>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</si>
  <si>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</si>
  <si>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</si>
  <si>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</si>
  <si>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</si>
  <si>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</si>
  <si>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</si>
  <si>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</si>
  <si>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</si>
  <si>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</si>
  <si>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</si>
  <si>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</si>
  <si>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</si>
  <si>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</si>
  <si>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</si>
  <si>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</si>
  <si>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</si>
  <si>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</si>
  <si>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</si>
  <si>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</si>
  <si>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</si>
  <si>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</si>
  <si>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</si>
  <si>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</si>
  <si>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</si>
  <si>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</si>
  <si>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</si>
  <si>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</si>
  <si>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</si>
  <si>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</si>
  <si>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</si>
  <si>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</si>
  <si>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</si>
  <si>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</si>
  <si>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</si>
  <si>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</si>
  <si>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</si>
  <si>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</si>
  <si>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</si>
  <si>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</si>
  <si>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</si>
  <si>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</si>
  <si>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</si>
  <si>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</si>
  <si>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</si>
  <si>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</si>
  <si>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</si>
  <si>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</si>
  <si>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</si>
  <si>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</si>
  <si>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</si>
  <si>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</si>
  <si>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</si>
  <si>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</si>
  <si>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</si>
  <si>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</si>
  <si>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</si>
  <si>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</si>
  <si>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</si>
  <si>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</si>
  <si>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</si>
  <si>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</si>
  <si>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</si>
  <si>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</si>
  <si>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</si>
  <si>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</si>
  <si>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</si>
  <si>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</si>
  <si>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</si>
  <si>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</si>
  <si>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</si>
  <si>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</si>
  <si>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</si>
  <si>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</si>
  <si>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</si>
  <si>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</si>
  <si>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</si>
  <si>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</si>
  <si>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</si>
  <si>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</si>
  <si>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</si>
  <si>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</si>
  <si>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</si>
  <si>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</si>
  <si>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</si>
  <si>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</si>
  <si>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</si>
  <si>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</si>
  <si>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</si>
  <si>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</si>
  <si>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</si>
  <si>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</si>
  <si>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</si>
  <si>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</si>
  <si>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</si>
  <si>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</si>
  <si>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</si>
  <si>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</si>
  <si>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</si>
  <si>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</si>
  <si>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</si>
  <si>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</si>
  <si>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</si>
  <si>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</si>
  <si>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</si>
  <si>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</si>
  <si>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</si>
  <si>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</si>
  <si>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</si>
  <si>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</si>
  <si>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</si>
  <si>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</si>
  <si>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</si>
  <si>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</si>
  <si>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</si>
  <si>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</si>
  <si>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</si>
  <si>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</si>
  <si>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</si>
  <si>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</si>
  <si>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</si>
  <si>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</si>
  <si>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</si>
  <si>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</si>
  <si>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</si>
  <si>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</si>
  <si>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</si>
  <si>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</si>
  <si>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</si>
  <si>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</si>
  <si>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</si>
  <si>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</si>
  <si>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</si>
  <si>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</si>
  <si>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</si>
  <si>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</si>
  <si>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</si>
  <si>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</si>
  <si>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</si>
  <si>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</si>
  <si>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</si>
  <si>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</si>
  <si>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</si>
  <si>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</si>
  <si>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</si>
  <si>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</si>
  <si>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</si>
  <si>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</si>
  <si>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</si>
  <si>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</si>
  <si>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</si>
  <si>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</si>
  <si>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</si>
  <si>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</si>
  <si>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</si>
  <si>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</si>
  <si>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</si>
  <si>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</si>
  <si>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</si>
  <si>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</si>
  <si>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</si>
  <si>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</si>
  <si>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</si>
  <si>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</si>
  <si>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</si>
  <si>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</si>
  <si>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</si>
  <si>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</si>
  <si>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</si>
  <si>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</si>
  <si>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</si>
  <si>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</si>
  <si>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</si>
  <si>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</si>
  <si>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</si>
  <si>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</si>
  <si>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</si>
  <si>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</si>
  <si>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</si>
  <si>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</si>
  <si>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</si>
  <si>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</si>
  <si>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</si>
  <si>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</si>
  <si>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</si>
  <si>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</si>
  <si>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</si>
  <si>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</si>
  <si>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</si>
  <si>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</si>
  <si>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</si>
  <si>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</si>
  <si>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</si>
  <si>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</si>
  <si>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</si>
  <si>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</si>
  <si>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</si>
  <si>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</si>
  <si>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</si>
  <si>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</si>
  <si>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</si>
  <si>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</si>
  <si>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</si>
  <si>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</si>
  <si>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</si>
  <si>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</si>
  <si>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</si>
  <si>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</si>
  <si>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</si>
  <si>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</si>
  <si>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</si>
  <si>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</si>
  <si>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</si>
  <si>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</si>
  <si>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</si>
  <si>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</si>
  <si>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</si>
  <si>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</si>
  <si>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</si>
  <si>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</si>
  <si>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</si>
  <si>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</si>
  <si>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</si>
  <si>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</si>
  <si>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</si>
  <si>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</si>
  <si>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</si>
  <si>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</si>
  <si>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</si>
  <si>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</si>
  <si>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</si>
  <si>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</si>
  <si>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</si>
  <si>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</si>
  <si>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</si>
  <si>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</si>
  <si>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</si>
  <si>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</si>
  <si>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</si>
  <si>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</si>
  <si>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</si>
  <si>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</si>
  <si>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</si>
  <si>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</si>
  <si>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</si>
  <si>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</si>
  <si>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</si>
  <si>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</si>
  <si>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</si>
  <si>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</si>
  <si>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</si>
  <si>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</si>
  <si>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</si>
  <si>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</si>
  <si>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</si>
  <si>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</si>
  <si>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</si>
  <si>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</si>
  <si>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</si>
  <si>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</si>
  <si>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</si>
  <si>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</si>
  <si>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</si>
  <si>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</si>
  <si>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</si>
  <si>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</si>
  <si>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</si>
  <si>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</si>
  <si>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</si>
  <si>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</si>
  <si>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</si>
  <si>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</si>
  <si>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</si>
  <si>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</si>
  <si>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</si>
  <si>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</si>
  <si>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</si>
  <si>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</si>
  <si>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</si>
  <si>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</si>
  <si>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</si>
  <si>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</si>
  <si>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</si>
  <si>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</si>
  <si>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</si>
  <si>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</si>
  <si>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</si>
  <si>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</si>
  <si>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</si>
  <si>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</si>
  <si>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</si>
  <si>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</si>
  <si>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</si>
  <si>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</si>
  <si>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</si>
  <si>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</si>
  <si>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</si>
  <si>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</si>
  <si>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</si>
  <si>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</si>
  <si>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</si>
  <si>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</si>
  <si>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</si>
  <si>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</si>
  <si>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</si>
  <si>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</si>
  <si>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</si>
  <si>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</si>
  <si>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</si>
  <si>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</si>
  <si>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</si>
  <si>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</si>
  <si>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</si>
  <si>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</si>
  <si>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</si>
  <si>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</si>
  <si>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</si>
  <si>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</si>
  <si>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</si>
  <si>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</si>
  <si>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</si>
  <si>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</si>
  <si>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</si>
  <si>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</si>
  <si>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</si>
  <si>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</si>
  <si>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</si>
  <si>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</si>
  <si>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</si>
  <si>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</si>
  <si>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</si>
  <si>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</si>
  <si>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</si>
  <si>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</si>
  <si>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</si>
  <si>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</si>
  <si>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</si>
  <si>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</si>
  <si>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</si>
  <si>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</si>
  <si>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</si>
  <si>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</si>
  <si>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</si>
  <si>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</si>
  <si>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</si>
  <si>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</si>
  <si>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</si>
  <si>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</si>
  <si>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</si>
  <si>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</si>
  <si>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</si>
  <si>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</si>
  <si>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</si>
  <si>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</si>
  <si>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</si>
  <si>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</si>
  <si>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</si>
  <si>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</si>
  <si>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</si>
  <si>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</si>
  <si>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</si>
  <si>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</si>
  <si>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</si>
  <si>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</si>
  <si>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</si>
  <si>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</si>
  <si>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</si>
  <si>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</si>
  <si>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</si>
  <si>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</si>
  <si>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</si>
  <si>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</si>
  <si>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</si>
  <si>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</si>
  <si>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</si>
  <si>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</si>
  <si>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</si>
  <si>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</si>
  <si>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</si>
  <si>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</si>
  <si>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</si>
  <si>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</si>
  <si>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</si>
  <si>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</si>
  <si>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</si>
  <si>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</si>
  <si>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</si>
  <si>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</si>
  <si>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</si>
  <si>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</si>
  <si>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</si>
  <si>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</si>
  <si>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</si>
  <si>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</si>
  <si>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</si>
  <si>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</si>
  <si>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</si>
  <si>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</si>
  <si>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</si>
  <si>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</si>
  <si>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</si>
  <si>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</si>
  <si>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</si>
  <si>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</si>
  <si>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</si>
  <si>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</si>
  <si>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</si>
  <si>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</si>
  <si>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</si>
  <si>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</si>
  <si>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</si>
  <si>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</si>
  <si>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</si>
  <si>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</si>
  <si>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</si>
  <si>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</si>
  <si>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</si>
  <si>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</si>
  <si>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</si>
  <si>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</si>
  <si>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</si>
  <si>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</si>
  <si>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</si>
  <si>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</si>
  <si>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</si>
  <si>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</si>
  <si>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</si>
  <si>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</si>
  <si>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</si>
  <si>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</si>
  <si>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</si>
  <si>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</si>
  <si>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</si>
  <si>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</si>
  <si>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</si>
  <si>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</si>
  <si>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</si>
  <si>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</si>
  <si>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</si>
  <si>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</si>
  <si>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</si>
  <si>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</si>
  <si>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</si>
  <si>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</si>
  <si>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</si>
  <si>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</si>
  <si>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</si>
  <si>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</si>
  <si>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</si>
  <si>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</si>
  <si>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</si>
  <si>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</si>
  <si>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</si>
  <si>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</si>
  <si>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</si>
  <si>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</si>
  <si>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</si>
  <si>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</si>
  <si>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</si>
  <si>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</si>
  <si>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</si>
  <si>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</si>
  <si>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</si>
  <si>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</si>
  <si>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</si>
  <si>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</si>
  <si>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</si>
  <si>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</si>
  <si>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</si>
  <si>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</si>
  <si>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</si>
  <si>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</si>
  <si>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</si>
  <si>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</si>
  <si>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</si>
  <si>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</si>
  <si>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</si>
  <si>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</si>
  <si>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</si>
  <si>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</si>
  <si>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</si>
  <si>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</si>
  <si>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</si>
  <si>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</si>
  <si>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</si>
  <si>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</si>
  <si>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</si>
  <si>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</si>
  <si>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</si>
  <si>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</si>
  <si>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</si>
  <si>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</si>
  <si>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</si>
  <si>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</si>
  <si>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</si>
  <si>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</si>
  <si>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</si>
  <si>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</si>
  <si>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</si>
  <si>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</si>
  <si>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</si>
  <si>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</si>
  <si>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</si>
  <si>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</si>
  <si>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</si>
  <si>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</si>
  <si>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</si>
  <si>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</si>
  <si>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</si>
  <si>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</si>
  <si>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</si>
  <si>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</si>
  <si>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</si>
  <si>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</si>
  <si>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</si>
  <si>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</si>
  <si>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</si>
  <si>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</si>
  <si>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</si>
  <si>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</si>
  <si>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</si>
  <si>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</si>
  <si>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</si>
  <si>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</si>
  <si>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</si>
  <si>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</si>
  <si>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</si>
  <si>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</si>
  <si>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</si>
  <si>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</si>
  <si>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</si>
  <si>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</si>
  <si>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</si>
  <si>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</si>
  <si>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</si>
  <si>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</si>
  <si>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</si>
  <si>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</si>
  <si>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</si>
  <si>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</si>
  <si>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</si>
  <si>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</si>
  <si>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</si>
  <si>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</si>
  <si>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</si>
  <si>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</si>
  <si>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</si>
  <si>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</si>
  <si>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</si>
  <si>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</si>
  <si>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</si>
  <si>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</si>
  <si>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</si>
  <si>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</si>
  <si>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</si>
  <si>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</si>
  <si>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</si>
  <si>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</si>
  <si>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</si>
  <si>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</si>
  <si>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</si>
  <si>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</si>
  <si>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</si>
  <si>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</si>
  <si>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</si>
  <si>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</si>
  <si>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</si>
  <si>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</si>
  <si>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</si>
  <si>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</si>
  <si>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</si>
  <si>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</si>
  <si>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</si>
  <si>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</si>
  <si>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</si>
  <si>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</si>
  <si>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</si>
  <si>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</si>
  <si>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</si>
  <si>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</si>
  <si>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</si>
  <si>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</si>
  <si>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</si>
  <si>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</si>
  <si>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</si>
  <si>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</si>
  <si>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</si>
  <si>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</si>
  <si>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</si>
  <si>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</si>
  <si>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</si>
  <si>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</si>
  <si>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</si>
  <si>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</si>
  <si>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</si>
  <si>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</si>
  <si>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</si>
  <si>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</si>
  <si>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</si>
  <si>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</si>
  <si>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</si>
  <si>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</si>
  <si>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</si>
  <si>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</si>
  <si>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</si>
  <si>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</si>
  <si>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</si>
  <si>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</si>
  <si>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</si>
  <si>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</si>
  <si>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</si>
  <si>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</si>
  <si>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</si>
  <si>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</si>
  <si>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</si>
  <si>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</si>
  <si>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</si>
  <si>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</si>
  <si>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</si>
  <si>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</si>
  <si>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</si>
  <si>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</si>
  <si>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</si>
  <si>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</si>
  <si>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</si>
  <si>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</si>
  <si>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</si>
  <si>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</si>
  <si>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</si>
  <si>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</si>
  <si>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</si>
  <si>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</si>
  <si>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</si>
  <si>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</si>
  <si>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</si>
  <si>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</si>
  <si>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</si>
  <si>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</si>
  <si>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</si>
  <si>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</si>
  <si>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</si>
  <si>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</si>
  <si>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</si>
  <si>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</si>
  <si>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</si>
  <si>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</si>
  <si>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</si>
  <si>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</si>
  <si>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</si>
  <si>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</si>
  <si>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</si>
  <si>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</si>
  <si>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</si>
  <si>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</si>
  <si>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</si>
  <si>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</si>
  <si>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</si>
  <si>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</si>
  <si>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</si>
  <si>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</si>
  <si>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</si>
  <si>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</si>
  <si>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</si>
  <si>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</si>
  <si>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</si>
  <si>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</si>
  <si>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</si>
  <si>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</si>
  <si>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</si>
  <si>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</si>
  <si>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</si>
  <si>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</si>
  <si>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</si>
  <si>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</si>
  <si>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</si>
  <si>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</si>
  <si>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</si>
  <si>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</si>
  <si>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</si>
  <si>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</si>
  <si>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</si>
  <si>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</si>
  <si>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</si>
  <si>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</si>
  <si>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</si>
  <si>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</si>
  <si>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</si>
  <si>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</si>
  <si>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</si>
  <si>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</si>
  <si>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</si>
  <si>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</si>
  <si>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</si>
  <si>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</si>
  <si>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</si>
  <si>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</si>
  <si>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</si>
  <si>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</si>
  <si>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</si>
  <si>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</si>
  <si>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</si>
  <si>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</si>
  <si>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</si>
  <si>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</si>
  <si>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</si>
  <si>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</si>
  <si>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</si>
  <si>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</si>
  <si>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</si>
  <si>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</si>
  <si>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</si>
  <si>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</si>
  <si>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</si>
  <si>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</si>
  <si>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</si>
  <si>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</si>
  <si>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</si>
  <si>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</si>
  <si>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</si>
  <si>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</si>
  <si>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</si>
  <si>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</si>
  <si>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</si>
  <si>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</si>
  <si>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</si>
  <si>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</si>
  <si>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</si>
  <si>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</si>
  <si>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</si>
  <si>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</si>
  <si>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</si>
  <si>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</si>
  <si>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</si>
  <si>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</si>
  <si>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</si>
  <si>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</si>
  <si>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</si>
  <si>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</si>
  <si>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</si>
  <si>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</si>
  <si>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</si>
  <si>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</si>
  <si>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</si>
  <si>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</si>
  <si>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</si>
  <si>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</si>
  <si>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</si>
  <si>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</si>
  <si>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</si>
  <si>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</si>
  <si>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</si>
  <si>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</si>
  <si>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</si>
  <si>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</si>
  <si>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</si>
  <si>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</si>
  <si>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</si>
  <si>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</si>
  <si>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</si>
  <si>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</si>
  <si>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</si>
  <si>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</si>
  <si>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</si>
  <si>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</si>
  <si>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</si>
  <si>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</si>
  <si>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</si>
  <si>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</si>
  <si>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</si>
  <si>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</si>
  <si>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</si>
  <si>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</si>
  <si>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</si>
  <si>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</si>
  <si>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</si>
  <si>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</si>
  <si>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</si>
  <si>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</si>
  <si>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</si>
  <si>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</si>
  <si>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</si>
  <si>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</si>
  <si>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</si>
  <si>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</si>
  <si>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</si>
  <si>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</si>
  <si>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</si>
  <si>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</si>
  <si>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</si>
  <si>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</si>
  <si>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</si>
  <si>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</si>
  <si>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</si>
  <si>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</si>
  <si>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</si>
  <si>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</si>
  <si>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</si>
  <si>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</si>
  <si>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</si>
  <si>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</si>
  <si>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</si>
  <si>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</si>
  <si>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</si>
  <si>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</si>
  <si>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</si>
  <si>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</si>
  <si>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</si>
  <si>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</si>
  <si>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</si>
  <si>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</si>
  <si>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</si>
  <si>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</si>
  <si>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</si>
  <si>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</si>
  <si>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</si>
  <si>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</si>
  <si>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</si>
  <si>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</si>
  <si>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</si>
  <si>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</si>
  <si>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</si>
  <si>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</si>
  <si>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</si>
  <si>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</si>
  <si>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</si>
  <si>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</si>
  <si>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</si>
  <si>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</si>
  <si>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</si>
  <si>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</si>
  <si>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</si>
  <si>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</si>
  <si>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</si>
  <si>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</si>
  <si>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</si>
  <si>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</si>
  <si>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</si>
  <si>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</si>
  <si>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</si>
  <si>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</si>
  <si>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</si>
  <si>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</si>
  <si>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</si>
  <si>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</si>
  <si>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</si>
  <si>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</si>
  <si>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</si>
  <si>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</si>
  <si>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</si>
  <si>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</si>
  <si>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</si>
  <si>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</si>
  <si>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</si>
  <si>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</si>
  <si>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</si>
  <si>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</si>
  <si>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</si>
  <si>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</si>
  <si>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</si>
  <si>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</si>
  <si>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</si>
  <si>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</si>
  <si>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</si>
  <si>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</si>
  <si>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</si>
  <si>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</si>
  <si>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</si>
  <si>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</si>
  <si>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</si>
  <si>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</si>
  <si>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</si>
  <si>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</si>
  <si>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</si>
  <si>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</si>
  <si>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</si>
  <si>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</si>
  <si>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</si>
  <si>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</si>
  <si>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</si>
  <si>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</si>
  <si>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</si>
  <si>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</si>
  <si>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</si>
  <si>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</si>
  <si>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</si>
  <si>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</si>
  <si>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</si>
  <si>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</si>
  <si>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</si>
  <si>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</si>
  <si>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</si>
  <si>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</si>
  <si>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</si>
  <si>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</si>
  <si>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</si>
  <si>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</si>
  <si>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</si>
  <si>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</si>
  <si>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</si>
  <si>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</si>
  <si>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</si>
  <si>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</si>
  <si>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</si>
  <si>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</si>
  <si>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</si>
  <si>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</si>
  <si>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</si>
  <si>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</si>
  <si>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</si>
  <si>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</si>
  <si>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</si>
  <si>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</si>
  <si>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</si>
  <si>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</si>
  <si>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</si>
  <si>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</si>
  <si>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</si>
  <si>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</si>
  <si>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</si>
  <si>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</si>
  <si>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</si>
  <si>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</si>
  <si>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</si>
  <si>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</si>
  <si>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</si>
  <si>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</si>
  <si>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</si>
  <si>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</si>
  <si>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</si>
  <si>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</si>
  <si>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</si>
  <si>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</si>
  <si>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</si>
  <si>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</si>
  <si>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</si>
  <si>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</si>
  <si>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</si>
  <si>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</si>
  <si>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</si>
  <si>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</si>
  <si>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</si>
  <si>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</si>
  <si>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</si>
  <si>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</si>
  <si>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</si>
  <si>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</si>
  <si>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</si>
  <si>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</si>
  <si>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</si>
  <si>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</si>
  <si>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</si>
  <si>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</si>
  <si>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</si>
  <si>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</si>
  <si>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</si>
  <si>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</si>
  <si>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</si>
  <si>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</si>
  <si>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</si>
  <si>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</si>
  <si>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</si>
  <si>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</si>
  <si>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</si>
  <si>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</si>
  <si>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</si>
  <si>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</si>
  <si>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</si>
  <si>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</si>
  <si>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</si>
  <si>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</si>
  <si>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</si>
  <si>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</si>
  <si>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</si>
  <si>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</si>
  <si>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</si>
  <si>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</si>
  <si>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</si>
  <si>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</si>
  <si>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</si>
  <si>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</si>
  <si>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</si>
  <si>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</si>
  <si>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</si>
  <si>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</si>
  <si>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</si>
  <si>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</si>
  <si>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</si>
  <si>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</si>
  <si>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</si>
  <si>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</si>
  <si>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</si>
  <si>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</si>
  <si>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</si>
  <si>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</si>
  <si>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</si>
  <si>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</si>
  <si>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</si>
  <si>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</si>
  <si>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</si>
  <si>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</si>
  <si>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</si>
  <si>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</si>
  <si>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</si>
  <si>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</si>
  <si>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</si>
  <si>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</si>
  <si>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</si>
  <si>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</si>
  <si>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</si>
  <si>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</si>
  <si>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</si>
  <si>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</si>
  <si>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</si>
  <si>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</si>
  <si>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</si>
  <si>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</si>
  <si>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</si>
  <si>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</si>
  <si>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</si>
  <si>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</si>
  <si>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</si>
  <si>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</si>
  <si>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</si>
  <si>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</si>
  <si>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</si>
  <si>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</si>
  <si>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</si>
  <si>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</si>
  <si>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</si>
  <si>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</si>
  <si>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</si>
  <si>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</si>
  <si>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</si>
  <si>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</si>
  <si>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</si>
  <si>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</si>
  <si>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</si>
  <si>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</si>
  <si>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</si>
  <si>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</si>
  <si>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</si>
  <si>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</si>
  <si>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</si>
  <si>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</si>
  <si>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</si>
  <si>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</si>
  <si>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</si>
  <si>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</si>
  <si>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</si>
  <si>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</si>
  <si>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</si>
  <si>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</si>
  <si>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</si>
  <si>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</si>
  <si>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</si>
  <si>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</si>
  <si>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</si>
  <si>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</si>
  <si>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</si>
  <si>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</si>
  <si>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</si>
  <si>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</si>
  <si>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</si>
  <si>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</si>
  <si>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</si>
  <si>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</si>
  <si>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</si>
  <si>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</si>
  <si>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</si>
  <si>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</si>
  <si>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</si>
  <si>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</si>
  <si>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</si>
  <si>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</si>
  <si>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</si>
  <si>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</si>
  <si>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</si>
  <si>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</si>
  <si>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</si>
  <si>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</si>
  <si>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</si>
  <si>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</si>
  <si>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</si>
  <si>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</si>
  <si>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</si>
  <si>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</si>
  <si>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</si>
  <si>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</si>
  <si>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</si>
  <si>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</si>
  <si>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</si>
  <si>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</si>
  <si>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</si>
  <si>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</si>
  <si>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</si>
  <si>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</si>
  <si>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</si>
  <si>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</si>
  <si>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</si>
  <si>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</si>
  <si>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</si>
  <si>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</si>
  <si>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</si>
  <si>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</si>
  <si>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</si>
  <si>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</si>
  <si>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</si>
  <si>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</si>
  <si>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</si>
  <si>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</si>
  <si>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</si>
  <si>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</si>
  <si>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</si>
  <si>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</si>
  <si>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</si>
  <si>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</si>
  <si>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</si>
  <si>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</si>
  <si>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</si>
  <si>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</si>
  <si>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</si>
  <si>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</si>
  <si>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</si>
  <si>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</si>
  <si>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</si>
  <si>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</si>
  <si>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</si>
  <si>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</si>
  <si>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</si>
  <si>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</si>
  <si>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</si>
  <si>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</si>
  <si>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</si>
  <si>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</si>
  <si>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</si>
  <si>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</si>
  <si>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</si>
  <si>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</si>
  <si>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</si>
  <si>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</si>
  <si>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</si>
  <si>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</si>
  <si>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</si>
  <si>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</si>
  <si>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</si>
  <si>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</si>
  <si>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</si>
  <si>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</si>
  <si>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</si>
  <si>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</si>
  <si>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</si>
  <si>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</si>
  <si>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</si>
  <si>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</si>
  <si>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</si>
  <si>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</si>
  <si>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</si>
  <si>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</si>
  <si>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</si>
  <si>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</si>
  <si>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</si>
  <si>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</si>
  <si>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</si>
  <si>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</si>
  <si>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</si>
  <si>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</si>
  <si>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</si>
  <si>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</si>
  <si>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</si>
  <si>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</si>
  <si>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</si>
  <si>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</si>
  <si>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</si>
  <si>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</si>
  <si>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</si>
  <si>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</si>
  <si>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</si>
  <si>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</si>
  <si>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</si>
  <si>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</si>
  <si>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</si>
  <si>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</si>
  <si>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</si>
  <si>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</si>
  <si>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</si>
  <si>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</si>
  <si>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</si>
  <si>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</si>
  <si>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</si>
  <si>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</si>
  <si>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</si>
  <si>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</si>
  <si>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</si>
  <si>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</si>
  <si>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</si>
  <si>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</si>
  <si>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</si>
  <si>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</si>
  <si>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</si>
  <si>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</si>
  <si>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</si>
  <si>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</si>
  <si>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</si>
  <si>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</si>
  <si>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</si>
  <si>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</si>
  <si>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</si>
  <si>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</si>
  <si>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</si>
  <si>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</si>
  <si>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</si>
  <si>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</si>
  <si>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</si>
  <si>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</si>
  <si>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</si>
  <si>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</si>
  <si>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</si>
  <si>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</si>
  <si>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</si>
  <si>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</si>
  <si>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</si>
  <si>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</si>
  <si>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</si>
  <si>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</si>
  <si>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</si>
  <si>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</si>
  <si>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</si>
  <si>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</si>
  <si>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</si>
  <si>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</si>
  <si>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</si>
  <si>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</si>
  <si>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</si>
  <si>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</si>
  <si>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</si>
  <si>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</si>
  <si>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</si>
  <si>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</si>
  <si>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</si>
  <si>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</si>
  <si>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</si>
  <si>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</si>
  <si>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</si>
  <si>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</si>
  <si>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</si>
  <si>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</si>
  <si>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</si>
  <si>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</si>
  <si>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</si>
  <si>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</si>
  <si>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</si>
  <si>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</si>
  <si>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</si>
  <si>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</si>
  <si>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</si>
  <si>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</si>
  <si>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</si>
  <si>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</si>
  <si>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</si>
  <si>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</si>
  <si>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</si>
  <si>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</si>
  <si>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</si>
  <si>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</si>
  <si>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</si>
  <si>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</si>
  <si>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</si>
  <si>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</si>
  <si>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</si>
  <si>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</si>
  <si>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</si>
  <si>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</si>
  <si>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</si>
  <si>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</si>
  <si>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</si>
  <si>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</si>
  <si>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</si>
  <si>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</si>
  <si>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</si>
  <si>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</si>
  <si>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</si>
  <si>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</si>
  <si>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</si>
  <si>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</si>
  <si>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</si>
  <si>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</si>
  <si>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</si>
  <si>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</si>
  <si>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</si>
  <si>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</si>
  <si>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</si>
  <si>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</si>
  <si>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</si>
  <si>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</si>
  <si>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</si>
  <si>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</si>
  <si>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</si>
  <si>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</si>
  <si>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</si>
  <si>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</si>
  <si>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</si>
  <si>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</si>
  <si>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</si>
  <si>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</si>
  <si>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</si>
  <si>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</si>
  <si>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</si>
  <si>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</si>
  <si>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</si>
  <si>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</si>
  <si>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</si>
  <si>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</si>
  <si>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</si>
  <si>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</si>
  <si>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</si>
  <si>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</si>
  <si>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</si>
  <si>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</si>
  <si>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</si>
  <si>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</si>
  <si>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</si>
  <si>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</si>
  <si>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</si>
  <si>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</si>
  <si>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</si>
  <si>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</si>
  <si>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</si>
  <si>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</si>
  <si>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</si>
  <si>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</si>
  <si>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</si>
  <si>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</si>
  <si>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</si>
  <si>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</si>
  <si>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</si>
  <si>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</si>
  <si>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</si>
  <si>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</si>
  <si>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</si>
  <si>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</si>
  <si>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</si>
  <si>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</si>
  <si>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</si>
  <si>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</si>
  <si>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</si>
  <si>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</si>
  <si>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</si>
  <si>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</si>
  <si>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</si>
  <si>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</si>
  <si>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</si>
  <si>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</si>
  <si>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</si>
  <si>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</si>
  <si>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</si>
  <si>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</si>
  <si>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</si>
  <si>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</si>
  <si>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</si>
  <si>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</si>
  <si>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</si>
  <si>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</si>
  <si>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</si>
  <si>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</si>
  <si>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</si>
  <si>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</si>
  <si>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</si>
  <si>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</si>
  <si>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</si>
  <si>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</si>
  <si>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</si>
  <si>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</si>
  <si>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</si>
  <si>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</si>
  <si>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</si>
  <si>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</si>
  <si>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</si>
  <si>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</si>
  <si>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</si>
  <si>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</si>
  <si>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</si>
  <si>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</si>
  <si>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</si>
  <si>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</si>
  <si>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</si>
  <si>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</si>
  <si>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</si>
  <si>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</si>
  <si>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</si>
  <si>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</si>
  <si>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</si>
  <si>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</si>
  <si>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</si>
  <si>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</si>
  <si>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</si>
  <si>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</si>
  <si>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</si>
  <si>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</si>
  <si>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</si>
  <si>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</si>
  <si>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</si>
  <si>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</si>
  <si>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</si>
  <si>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</si>
  <si>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</si>
  <si>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</si>
  <si>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</si>
  <si>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</si>
  <si>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</si>
  <si>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</si>
  <si>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</si>
  <si>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</si>
  <si>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</si>
  <si>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</si>
  <si>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</si>
  <si>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</si>
  <si>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</si>
  <si>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</si>
  <si>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</si>
  <si>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</si>
  <si>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</si>
  <si>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</si>
  <si>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</si>
  <si>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</si>
  <si>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</si>
  <si>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</si>
  <si>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</si>
  <si>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</si>
  <si>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</si>
  <si>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</si>
  <si>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</si>
  <si>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</si>
  <si>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</si>
  <si>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</si>
  <si>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</si>
  <si>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</si>
  <si>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</si>
  <si>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</si>
  <si>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</si>
  <si>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</si>
  <si>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</si>
  <si>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</si>
  <si>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</si>
  <si>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</si>
  <si>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</si>
  <si>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</si>
  <si>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</si>
  <si>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</si>
  <si>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</si>
  <si>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</si>
  <si>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</si>
  <si>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</si>
  <si>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</si>
  <si>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</si>
  <si>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</si>
  <si>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</si>
  <si>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</si>
  <si>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</si>
  <si>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</si>
  <si>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</si>
  <si>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</si>
  <si>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</si>
  <si>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</si>
  <si>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</si>
  <si>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</si>
  <si>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</si>
  <si>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</si>
  <si>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</si>
  <si>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</si>
  <si>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</si>
  <si>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</si>
  <si>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</si>
  <si>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</si>
  <si>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</si>
  <si>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</si>
  <si>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</si>
  <si>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</si>
  <si>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</si>
  <si>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</si>
  <si>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</si>
  <si>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</si>
  <si>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</si>
  <si>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</si>
  <si>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</si>
  <si>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</si>
  <si>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</si>
  <si>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</si>
  <si>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</si>
  <si>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</si>
  <si>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</si>
  <si>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</si>
  <si>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</si>
  <si>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</si>
  <si>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</si>
  <si>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</si>
  <si>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</si>
  <si>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</si>
  <si>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</si>
  <si>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</si>
  <si>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</si>
  <si>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</si>
  <si>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</si>
  <si>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</si>
  <si>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</si>
  <si>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</si>
  <si>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</si>
  <si>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</si>
  <si>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</si>
  <si>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</si>
  <si>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</si>
  <si>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</si>
  <si>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</si>
  <si>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</si>
  <si>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</si>
  <si>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</si>
  <si>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</si>
  <si>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</si>
  <si>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</si>
  <si>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</si>
  <si>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</si>
  <si>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</si>
  <si>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</si>
  <si>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</si>
  <si>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</si>
  <si>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</si>
  <si>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</si>
  <si>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</si>
  <si>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</si>
  <si>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</si>
  <si>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</si>
  <si>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</si>
  <si>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</si>
  <si>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</si>
  <si>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</si>
  <si>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</si>
  <si>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</si>
  <si>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</si>
  <si>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</si>
  <si>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</si>
  <si>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</si>
  <si>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</si>
  <si>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</si>
  <si>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</si>
  <si>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</si>
  <si>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</si>
  <si>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</si>
  <si>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</si>
  <si>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</si>
  <si>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</si>
  <si>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</si>
  <si>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</si>
  <si>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</si>
  <si>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</si>
  <si>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</si>
  <si>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</si>
  <si>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</si>
  <si>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</si>
  <si>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</si>
  <si>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</si>
  <si>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</si>
  <si>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</si>
  <si>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</si>
  <si>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</si>
  <si>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</si>
  <si>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</si>
  <si>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</si>
  <si>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</si>
  <si>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</si>
  <si>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</si>
  <si>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</si>
  <si>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</si>
  <si>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</si>
  <si>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</si>
  <si>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</si>
  <si>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</si>
  <si>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</si>
  <si>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</si>
  <si>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</si>
  <si>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</si>
  <si>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</si>
  <si>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</si>
  <si>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</si>
  <si>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</si>
  <si>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</si>
  <si>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</si>
  <si>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</si>
  <si>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</si>
  <si>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</si>
  <si>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</si>
  <si>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</si>
  <si>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</si>
  <si>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</si>
  <si>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</si>
  <si>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</si>
  <si>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</si>
  <si>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</si>
  <si>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</si>
  <si>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</si>
  <si>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</si>
  <si>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</si>
  <si>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</si>
  <si>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</si>
  <si>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</si>
  <si>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</si>
  <si>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</si>
  <si>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</si>
  <si>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</si>
  <si>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</si>
  <si>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</si>
  <si>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</si>
  <si>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</si>
  <si>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</si>
  <si>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</si>
  <si>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</si>
  <si>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</si>
  <si>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</si>
  <si>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</si>
  <si>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</si>
  <si>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</si>
  <si>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</si>
  <si>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</si>
  <si>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</si>
  <si>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</si>
  <si>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</si>
  <si>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</si>
  <si>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</si>
  <si>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</si>
  <si>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</si>
  <si>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</si>
  <si>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</si>
  <si>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</si>
  <si>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</si>
  <si>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</si>
  <si>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</si>
  <si>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</si>
  <si>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</si>
  <si>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</si>
  <si>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</si>
  <si>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</si>
  <si>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</si>
  <si>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</si>
  <si>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</si>
  <si>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</si>
  <si>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</si>
  <si>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</si>
  <si>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</si>
  <si>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</si>
  <si>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</si>
  <si>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</si>
  <si>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</si>
  <si>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</si>
  <si>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</si>
  <si>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</si>
  <si>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</si>
  <si>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</si>
  <si>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</si>
  <si>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</si>
  <si>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</si>
  <si>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</si>
  <si>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</si>
  <si>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</si>
  <si>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</si>
  <si>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</si>
  <si>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</si>
  <si>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</si>
  <si>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</si>
  <si>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</si>
  <si>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</si>
  <si>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</si>
  <si>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</si>
  <si>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</si>
  <si>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</si>
  <si>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</si>
  <si>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</si>
  <si>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</si>
  <si>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</si>
  <si>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</si>
  <si>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</si>
  <si>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</si>
  <si>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</si>
  <si>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</si>
  <si>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</si>
  <si>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</si>
  <si>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</si>
  <si>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</si>
  <si>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</si>
  <si>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</si>
  <si>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</si>
  <si>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</si>
  <si>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</si>
  <si>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</si>
  <si>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</si>
  <si>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</si>
  <si>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</si>
  <si>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</si>
  <si>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</si>
  <si>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</si>
  <si>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</si>
  <si>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</si>
  <si>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</si>
  <si>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</si>
  <si>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</si>
  <si>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</si>
  <si>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</si>
  <si>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</si>
  <si>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</si>
  <si>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</si>
  <si>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</si>
  <si>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</si>
  <si>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</si>
  <si>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</si>
  <si>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</si>
  <si>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</si>
  <si>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</si>
  <si>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</si>
  <si>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</si>
  <si>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</si>
  <si>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</si>
  <si>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</si>
  <si>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</si>
  <si>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</si>
  <si>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</si>
  <si>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</si>
  <si>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</si>
  <si>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</si>
  <si>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</si>
  <si>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</si>
  <si>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</si>
  <si>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</si>
  <si>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</si>
  <si>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</si>
  <si>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</si>
  <si>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</si>
  <si>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</si>
  <si>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</si>
  <si>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</si>
  <si>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</si>
  <si>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</si>
  <si>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</si>
  <si>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</si>
  <si>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</si>
  <si>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</si>
  <si>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</si>
  <si>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</si>
  <si>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</si>
  <si>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</si>
  <si>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</si>
  <si>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</si>
  <si>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</si>
  <si>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</si>
  <si>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</si>
  <si>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</si>
  <si>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</si>
  <si>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</si>
  <si>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</si>
  <si>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</si>
  <si>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</si>
  <si>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</si>
  <si>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</si>
  <si>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</si>
  <si>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</si>
  <si>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</si>
  <si>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</si>
  <si>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</si>
  <si>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</si>
  <si>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</si>
  <si>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</si>
  <si>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</si>
  <si>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</si>
  <si>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</si>
  <si>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</si>
  <si>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</si>
  <si>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</si>
  <si>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</si>
  <si>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</si>
  <si>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</si>
  <si>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</si>
  <si>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</si>
  <si>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</si>
  <si>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</si>
  <si>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</si>
  <si>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</si>
  <si>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</si>
  <si>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</si>
  <si>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</si>
  <si>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</si>
  <si>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</si>
  <si>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</si>
  <si>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</si>
  <si>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</si>
  <si>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</si>
  <si>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</si>
  <si>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</si>
  <si>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</si>
  <si>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</si>
  <si>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</si>
  <si>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</si>
  <si>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</si>
  <si>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</si>
  <si>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</si>
  <si>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</si>
  <si>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</si>
  <si>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</si>
  <si>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</si>
  <si>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</si>
  <si>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</si>
  <si>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</si>
  <si>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</si>
  <si>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</si>
  <si>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</si>
  <si>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</si>
  <si>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</si>
  <si>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</si>
  <si>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</si>
  <si>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</si>
  <si>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</si>
  <si>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</si>
  <si>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</si>
  <si>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</si>
  <si>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</si>
  <si>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</si>
  <si>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</si>
  <si>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</si>
  <si>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</si>
  <si>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</si>
  <si>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</si>
  <si>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</si>
  <si>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</si>
  <si>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</si>
  <si>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</si>
  <si>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</si>
  <si>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</si>
  <si>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</si>
  <si>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</si>
  <si>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</si>
  <si>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</si>
  <si>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</si>
  <si>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</si>
  <si>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</si>
  <si>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</si>
  <si>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</si>
  <si>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</si>
  <si>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</si>
  <si>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</si>
  <si>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</si>
  <si>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</si>
  <si>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</si>
  <si>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</si>
  <si>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</si>
  <si>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</si>
  <si>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</si>
  <si>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</si>
  <si>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</si>
  <si>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</si>
  <si>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</si>
  <si>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</si>
  <si>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</si>
  <si>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</si>
  <si>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</si>
  <si>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</si>
  <si>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</si>
  <si>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</si>
  <si>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</si>
  <si>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</si>
  <si>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</si>
  <si>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</si>
  <si>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</si>
  <si>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</si>
  <si>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</si>
  <si>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</si>
  <si>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</si>
  <si>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</si>
  <si>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</si>
  <si>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</si>
  <si>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</si>
  <si>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</si>
  <si>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</si>
  <si>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</si>
  <si>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</si>
  <si>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</si>
  <si>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</si>
  <si>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</si>
  <si>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</si>
  <si>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</si>
  <si>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</si>
  <si>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</si>
  <si>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</si>
  <si>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</si>
  <si>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</si>
  <si>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</si>
  <si>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</si>
  <si>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</si>
  <si>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</si>
  <si>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</si>
  <si>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</si>
  <si>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</si>
  <si>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</si>
  <si>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</si>
  <si>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</si>
  <si>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</si>
  <si>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</si>
  <si>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</si>
  <si>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</si>
  <si>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</si>
  <si>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</si>
  <si>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</si>
  <si>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</si>
  <si>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</si>
  <si>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</si>
  <si>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</si>
  <si>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</si>
  <si>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</si>
  <si>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</si>
  <si>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</si>
  <si>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</si>
  <si>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</si>
  <si>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</si>
  <si>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</si>
  <si>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</si>
  <si>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</si>
  <si>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</si>
  <si>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</si>
  <si>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</si>
  <si>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</si>
  <si>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</si>
  <si>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</si>
  <si>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</si>
  <si>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</si>
  <si>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</si>
  <si>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</si>
  <si>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</si>
  <si>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</si>
  <si>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</si>
  <si>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</si>
  <si>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</si>
  <si>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</si>
  <si>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</si>
  <si>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</si>
  <si>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</si>
  <si>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</si>
  <si>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</si>
  <si>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</si>
  <si>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</si>
  <si>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</si>
  <si>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</si>
  <si>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</si>
  <si>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</si>
  <si>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</si>
  <si>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</si>
  <si>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</si>
  <si>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</si>
  <si>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</si>
  <si>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</si>
  <si>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</si>
  <si>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</si>
  <si>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</si>
  <si>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</si>
  <si>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</si>
  <si>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</si>
  <si>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</si>
  <si>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</si>
  <si>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</si>
  <si>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</si>
  <si>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</si>
  <si>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</si>
  <si>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</si>
  <si>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</si>
  <si>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</si>
  <si>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</si>
  <si>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</si>
  <si>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</si>
  <si>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</si>
  <si>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</si>
  <si>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</si>
  <si>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</si>
  <si>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</si>
  <si>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</si>
  <si>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</si>
  <si>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</si>
  <si>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</si>
  <si>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</si>
  <si>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</si>
  <si>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</si>
  <si>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</si>
  <si>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</si>
  <si>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</si>
  <si>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</si>
  <si>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</si>
  <si>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</si>
  <si>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</si>
  <si>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</si>
  <si>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</si>
  <si>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</si>
  <si>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</si>
  <si>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</si>
  <si>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</si>
  <si>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</si>
  <si>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</si>
  <si>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</si>
  <si>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</si>
  <si>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</si>
  <si>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</si>
  <si>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</si>
  <si>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</si>
  <si>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</si>
  <si>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</si>
  <si>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</si>
  <si>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</si>
  <si>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</si>
  <si>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</si>
  <si>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</si>
  <si>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</si>
  <si>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</si>
  <si>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</si>
  <si>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</si>
  <si>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</si>
  <si>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</si>
  <si>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</si>
  <si>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</si>
  <si>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</si>
  <si>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</si>
  <si>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</si>
  <si>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</si>
  <si>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</si>
  <si>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</si>
  <si>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</si>
  <si>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</si>
  <si>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</si>
  <si>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</si>
  <si>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</si>
  <si>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</si>
  <si>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</si>
  <si>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</si>
  <si>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</si>
  <si>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</si>
  <si>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</si>
  <si>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</si>
  <si>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</si>
  <si>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</si>
  <si>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</si>
  <si>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</si>
  <si>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</si>
  <si>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</si>
  <si>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</si>
  <si>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</si>
  <si>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</si>
  <si>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</si>
  <si>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</si>
  <si>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</si>
  <si>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</si>
  <si>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</si>
  <si>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</si>
  <si>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</si>
  <si>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</si>
  <si>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</si>
  <si>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</si>
  <si>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</si>
  <si>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</si>
  <si>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</si>
  <si>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</si>
  <si>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</si>
  <si>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</si>
  <si>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</si>
  <si>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</si>
  <si>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</si>
  <si>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</si>
  <si>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</si>
  <si>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</si>
  <si>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</si>
  <si>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</si>
  <si>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</si>
  <si>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</si>
  <si>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</si>
  <si>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</si>
  <si>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</si>
  <si>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</si>
  <si>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</si>
  <si>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</si>
  <si>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</si>
  <si>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</si>
  <si>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</si>
  <si>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</si>
  <si>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</si>
  <si>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</si>
  <si>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</si>
  <si>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</si>
  <si>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</si>
  <si>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</si>
  <si>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</si>
  <si>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</si>
  <si>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</si>
  <si>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</si>
  <si>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</si>
  <si>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</si>
  <si>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</si>
  <si>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</si>
  <si>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</si>
  <si>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</si>
  <si>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</si>
  <si>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</si>
  <si>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</si>
  <si>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</si>
  <si>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</si>
  <si>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</si>
  <si>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</si>
  <si>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</si>
  <si>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</si>
  <si>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</si>
  <si>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</si>
  <si>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</si>
  <si>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</si>
  <si>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</si>
  <si>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</si>
  <si>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</si>
  <si>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</si>
  <si>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</si>
  <si>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</si>
  <si>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</si>
  <si>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</si>
  <si>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</si>
  <si>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</si>
  <si>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</si>
  <si>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</si>
  <si>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</si>
  <si>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</si>
  <si>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</si>
  <si>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</si>
  <si>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</si>
  <si>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</si>
  <si>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</si>
  <si>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</si>
  <si>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</si>
  <si>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</si>
  <si>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</si>
  <si>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</si>
  <si>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</si>
  <si>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</si>
  <si>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</si>
  <si>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</si>
  <si>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</si>
  <si>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</si>
  <si>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</si>
  <si>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</si>
  <si>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</si>
  <si>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</si>
  <si>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</si>
  <si>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</si>
  <si>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</si>
  <si>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</si>
  <si>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</si>
  <si>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</si>
  <si>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</si>
  <si>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</si>
  <si>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</si>
  <si>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</si>
  <si>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</si>
  <si>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</si>
  <si>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</si>
  <si>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</si>
  <si>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</si>
  <si>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</si>
  <si>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</si>
  <si>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</si>
  <si>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</si>
  <si>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</si>
  <si>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</si>
  <si>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</si>
  <si>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</si>
  <si>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</si>
  <si>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</si>
  <si>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</si>
  <si>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</si>
  <si>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</si>
  <si>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</si>
  <si>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</si>
  <si>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</si>
  <si>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</si>
  <si>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</si>
  <si>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</si>
  <si>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</si>
  <si>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</si>
  <si>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</si>
  <si>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</si>
  <si>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</si>
  <si>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</si>
  <si>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</si>
  <si>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</si>
  <si>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</si>
  <si>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</si>
  <si>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</si>
  <si>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</si>
  <si>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</si>
  <si>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</si>
  <si>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</si>
  <si>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</si>
  <si>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</si>
  <si>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</si>
  <si>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</si>
  <si>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</si>
  <si>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</si>
  <si>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</si>
  <si>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</si>
  <si>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</si>
  <si>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</si>
  <si>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</si>
  <si>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</si>
  <si>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</si>
  <si>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</si>
  <si>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</si>
  <si>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</si>
  <si>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</si>
  <si>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</si>
  <si>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</si>
  <si>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</si>
  <si>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</si>
  <si>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</si>
  <si>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</si>
  <si>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</si>
  <si>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</si>
  <si>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</si>
  <si>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</si>
  <si>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</si>
  <si>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</si>
  <si>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</si>
  <si>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</si>
  <si>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</si>
  <si>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</si>
  <si>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</si>
  <si>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</si>
  <si>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</si>
  <si>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</si>
  <si>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</si>
  <si>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</si>
  <si>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</si>
  <si>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</si>
  <si>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</si>
  <si>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</si>
  <si>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</si>
  <si>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</si>
  <si>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</si>
  <si>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</si>
  <si>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</si>
  <si>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</si>
  <si>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</si>
  <si>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</si>
  <si>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</si>
  <si>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</si>
  <si>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</si>
  <si>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</si>
  <si>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</si>
  <si>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</si>
  <si>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</si>
  <si>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</si>
  <si>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</si>
  <si>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</si>
  <si>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</si>
  <si>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</si>
  <si>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</si>
  <si>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</si>
  <si>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</si>
  <si>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</si>
  <si>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</si>
  <si>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</si>
  <si>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</si>
  <si>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</si>
  <si>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</si>
  <si>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</si>
  <si>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</si>
  <si>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</si>
  <si>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</si>
  <si>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</si>
  <si>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</si>
  <si>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</si>
  <si>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</si>
  <si>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</si>
  <si>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</si>
  <si>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</si>
  <si>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</si>
  <si>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</si>
  <si>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</si>
  <si>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</si>
  <si>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</si>
  <si>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</si>
  <si>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</si>
  <si>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</si>
  <si>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</si>
  <si>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</si>
  <si>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</si>
  <si>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</si>
  <si>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</si>
  <si>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</si>
  <si>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</si>
  <si>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</si>
  <si>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</si>
  <si>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</si>
  <si>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</si>
  <si>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</si>
  <si>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</si>
  <si>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</si>
  <si>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</si>
  <si>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</si>
  <si>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</si>
  <si>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</si>
  <si>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</si>
  <si>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</si>
  <si>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</si>
  <si>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</si>
  <si>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</si>
  <si>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</si>
  <si>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</si>
  <si>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</si>
  <si>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</si>
  <si>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</si>
  <si>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</si>
  <si>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</si>
  <si>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</si>
  <si>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</si>
  <si>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</si>
  <si>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</si>
  <si>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</si>
  <si>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</si>
  <si>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</si>
  <si>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</si>
  <si>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</si>
  <si>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</si>
  <si>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</si>
  <si>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</si>
  <si>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</si>
  <si>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</si>
  <si>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</si>
  <si>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</si>
  <si>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</si>
  <si>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</si>
  <si>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</si>
  <si>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</si>
  <si>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</si>
  <si>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</si>
  <si>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</si>
  <si>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</si>
  <si>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</si>
  <si>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</si>
  <si>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</si>
  <si>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</si>
  <si>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</si>
  <si>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</si>
  <si>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</si>
  <si>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</si>
  <si>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</si>
  <si>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</si>
  <si>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</si>
  <si>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</si>
  <si>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</si>
  <si>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</si>
  <si>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</si>
  <si>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</si>
  <si>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</si>
  <si>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</si>
  <si>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</si>
  <si>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</si>
  <si>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</si>
  <si>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</si>
  <si>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</si>
  <si>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</si>
  <si>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</si>
  <si>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</si>
  <si>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</si>
  <si>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</si>
  <si>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</si>
  <si>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</si>
  <si>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</si>
  <si>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</si>
  <si>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</si>
  <si>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</si>
  <si>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</si>
  <si>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</si>
  <si>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</si>
  <si>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</si>
  <si>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</si>
  <si>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</si>
  <si>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</si>
  <si>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</si>
  <si>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</si>
  <si>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</si>
  <si>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</si>
  <si>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</si>
  <si>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</si>
  <si>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</si>
  <si>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</si>
  <si>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</si>
  <si>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</si>
  <si>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</si>
  <si>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</si>
  <si>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</si>
  <si>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</si>
  <si>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</si>
  <si>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</si>
  <si>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</si>
  <si>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</si>
  <si>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</si>
  <si>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</si>
  <si>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</si>
  <si>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</si>
  <si>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</si>
  <si>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</si>
  <si>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</si>
  <si>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</si>
  <si>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</si>
  <si>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</si>
  <si>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</si>
  <si>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</si>
  <si>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</si>
  <si>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</si>
  <si>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</si>
  <si>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</si>
  <si>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</si>
  <si>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</si>
  <si>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</si>
  <si>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</si>
  <si>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</si>
  <si>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</si>
  <si>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</si>
  <si>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</si>
  <si>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</si>
  <si>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</si>
  <si>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</si>
  <si>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</si>
  <si>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</si>
  <si>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</si>
  <si>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</si>
  <si>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</si>
  <si>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</si>
  <si>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</si>
  <si>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</si>
  <si>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</si>
  <si>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</si>
  <si>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</si>
  <si>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</si>
  <si>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</si>
  <si>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</si>
  <si>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</si>
  <si>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</si>
  <si>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</si>
  <si>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</si>
  <si>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</si>
  <si>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</si>
  <si>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</si>
  <si>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</si>
  <si>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</si>
  <si>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</si>
  <si>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</si>
  <si>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</si>
  <si>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</si>
  <si>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</si>
  <si>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</si>
  <si>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</si>
  <si>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</si>
  <si>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</si>
  <si>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</si>
  <si>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</si>
  <si>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</si>
  <si>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</si>
  <si>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</si>
  <si>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</si>
  <si>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</si>
  <si>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</si>
  <si>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</si>
  <si>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</si>
  <si>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</si>
  <si>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</si>
  <si>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</si>
  <si>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</si>
  <si>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</si>
  <si>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</si>
  <si>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</si>
  <si>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</si>
  <si>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</si>
  <si>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</si>
  <si>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</si>
  <si>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</si>
  <si>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</si>
  <si>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</si>
  <si>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</si>
  <si>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</si>
  <si>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</si>
  <si>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</si>
  <si>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</si>
  <si>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</si>
  <si>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</si>
  <si>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</si>
  <si>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</si>
  <si>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</si>
  <si>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</si>
  <si>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</si>
  <si>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</si>
  <si>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</si>
  <si>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</si>
  <si>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</si>
  <si>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</si>
  <si>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</si>
  <si>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</si>
  <si>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</si>
  <si>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</si>
  <si>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</si>
  <si>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</si>
  <si>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</si>
  <si>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</si>
  <si>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</si>
  <si>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</si>
  <si>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</si>
  <si>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</si>
  <si>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</si>
  <si>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</si>
  <si>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</si>
  <si>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</si>
  <si>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</si>
  <si>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</si>
  <si>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</si>
  <si>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</si>
  <si>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</si>
  <si>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</si>
  <si>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</si>
  <si>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</si>
  <si>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</si>
  <si>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</si>
  <si>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</si>
  <si>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</si>
  <si>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</si>
  <si>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</si>
  <si>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</si>
  <si>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</si>
  <si>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</si>
  <si>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</si>
  <si>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</si>
  <si>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</si>
  <si>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</si>
  <si>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</si>
  <si>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</si>
  <si>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</si>
  <si>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</si>
  <si>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</si>
  <si>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</si>
  <si>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</si>
  <si>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</si>
  <si>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</si>
  <si>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</si>
  <si>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</si>
  <si>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</si>
  <si>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</si>
  <si>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</si>
  <si>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</si>
  <si>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</si>
  <si>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</si>
  <si>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</si>
  <si>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</si>
  <si>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</si>
  <si>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</si>
  <si>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</si>
  <si>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</si>
  <si>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</si>
  <si>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</si>
  <si>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</si>
  <si>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</si>
  <si>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</si>
  <si>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</si>
  <si>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</si>
  <si>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</si>
  <si>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</si>
  <si>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</si>
  <si>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</si>
  <si>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</si>
  <si>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</si>
  <si>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</si>
  <si>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</si>
  <si>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</si>
  <si>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</si>
  <si>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</si>
  <si>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</si>
  <si>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</si>
  <si>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</si>
  <si>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</si>
  <si>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</si>
  <si>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</si>
  <si>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</si>
  <si>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</si>
  <si>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</si>
  <si>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</si>
  <si>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</si>
  <si>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</si>
  <si>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</si>
  <si>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</si>
  <si>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</si>
  <si>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</si>
  <si>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</si>
  <si>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</si>
  <si>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</si>
  <si>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</si>
  <si>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</si>
  <si>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</si>
  <si>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</si>
  <si>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</si>
  <si>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</si>
  <si>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</si>
  <si>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</si>
  <si>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</si>
  <si>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</si>
  <si>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</si>
  <si>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</si>
  <si>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</si>
  <si>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</si>
  <si>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</si>
  <si>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</si>
  <si>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</si>
  <si>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</si>
  <si>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</si>
  <si>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</si>
  <si>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</si>
  <si>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</si>
  <si>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</si>
  <si>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</si>
  <si>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</si>
  <si>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</si>
  <si>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</si>
  <si>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</si>
  <si>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</si>
  <si>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</si>
  <si>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</si>
  <si>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</si>
  <si>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</si>
  <si>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</si>
  <si>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</si>
  <si>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</si>
  <si>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</si>
  <si>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</si>
  <si>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</si>
  <si>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</si>
  <si>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</si>
  <si>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</si>
  <si>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</si>
  <si>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</si>
  <si>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</si>
  <si>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</si>
  <si>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</si>
  <si>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</si>
  <si>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</si>
  <si>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</si>
  <si>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</si>
  <si>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</si>
  <si>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</si>
  <si>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</si>
  <si>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</si>
  <si>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</si>
  <si>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</si>
  <si>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</si>
  <si>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</si>
  <si>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</si>
  <si>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</si>
  <si>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</si>
  <si>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</si>
  <si>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</si>
  <si>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</si>
  <si>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</si>
  <si>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</si>
  <si>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</si>
  <si>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</si>
  <si>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</si>
  <si>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</si>
  <si>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</si>
  <si>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</si>
  <si>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</si>
  <si>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</si>
  <si>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</si>
  <si>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</si>
  <si>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</si>
  <si>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</si>
  <si>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</si>
  <si>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</si>
  <si>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</si>
  <si>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</si>
  <si>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</si>
  <si>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</si>
  <si>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</si>
  <si>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</si>
  <si>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</si>
  <si>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</si>
  <si>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</si>
  <si>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</si>
  <si>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</si>
  <si>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</si>
  <si>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</si>
  <si>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</si>
  <si>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</si>
  <si>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</si>
  <si>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</si>
  <si>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</si>
  <si>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</si>
  <si>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</si>
  <si>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</si>
  <si>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</si>
  <si>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</si>
  <si>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</si>
  <si>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</si>
  <si>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</si>
  <si>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</si>
  <si>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</si>
  <si>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</si>
  <si>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</si>
  <si>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</si>
  <si>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</si>
  <si>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</si>
  <si>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</si>
  <si>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</si>
  <si>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</si>
  <si>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</si>
  <si>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</si>
  <si>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</si>
  <si>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</si>
  <si>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</si>
  <si>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</si>
  <si>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</si>
  <si>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</si>
  <si>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</si>
  <si>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</si>
  <si>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</si>
  <si>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</si>
  <si>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</si>
  <si>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</si>
  <si>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</si>
  <si>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</si>
  <si>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</si>
  <si>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</si>
  <si>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</si>
  <si>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</si>
  <si>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</si>
  <si>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</si>
  <si>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</si>
  <si>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</si>
  <si>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</si>
  <si>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</si>
  <si>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</si>
  <si>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</si>
  <si>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</si>
  <si>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</si>
  <si>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</si>
  <si>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</si>
  <si>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</si>
  <si>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</si>
  <si>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</si>
  <si>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</si>
  <si>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</si>
  <si>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</si>
  <si>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</si>
  <si>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</si>
  <si>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</si>
  <si>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</si>
  <si>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</si>
  <si>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</si>
  <si>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</si>
  <si>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</si>
  <si>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</si>
  <si>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</si>
  <si>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</si>
  <si>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</si>
  <si>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</si>
  <si>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</si>
  <si>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</si>
  <si>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</si>
  <si>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</si>
  <si>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</si>
  <si>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</si>
  <si>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</si>
  <si>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</si>
  <si>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</si>
  <si>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</si>
  <si>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</si>
  <si>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</si>
  <si>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</si>
  <si>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</si>
  <si>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</si>
  <si>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</si>
  <si>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</si>
  <si>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</si>
  <si>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</si>
  <si>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</si>
  <si>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</si>
  <si>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</si>
  <si>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</si>
  <si>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</si>
  <si>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</si>
  <si>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</si>
  <si>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</si>
  <si>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</si>
  <si>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</si>
  <si>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</si>
  <si>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</si>
  <si>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</si>
  <si>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</si>
  <si>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</si>
  <si>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</si>
  <si>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</si>
  <si>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</si>
  <si>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</si>
  <si>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</si>
  <si>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</si>
  <si>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</si>
  <si>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</si>
  <si>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</si>
  <si>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</si>
  <si>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</si>
  <si>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</si>
  <si>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</si>
  <si>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</si>
  <si>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</si>
  <si>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</si>
  <si>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</si>
  <si>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</si>
  <si>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</si>
  <si>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</si>
  <si>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</si>
  <si>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</si>
  <si>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</si>
  <si>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</si>
  <si>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</si>
  <si>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</si>
  <si>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</si>
  <si>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</si>
  <si>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</si>
  <si>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</si>
  <si>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</si>
  <si>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</si>
  <si>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</si>
  <si>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</si>
  <si>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</si>
  <si>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</si>
  <si>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</si>
  <si>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</si>
  <si>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</si>
  <si>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</si>
  <si>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</si>
  <si>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</si>
  <si>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</si>
  <si>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</si>
  <si>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</si>
  <si>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</si>
  <si>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</si>
  <si>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</si>
  <si>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</si>
  <si>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</si>
  <si>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</si>
  <si>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</si>
  <si>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</si>
  <si>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</si>
  <si>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</si>
  <si>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</si>
  <si>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</si>
  <si>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</si>
  <si>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</si>
  <si>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</si>
  <si>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</si>
  <si>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</si>
  <si>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</si>
  <si>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</si>
  <si>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</si>
  <si>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</si>
  <si>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</si>
  <si>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</si>
  <si>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</si>
  <si>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</si>
  <si>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</si>
  <si>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</si>
  <si>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</si>
  <si>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</si>
  <si>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</si>
  <si>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</si>
  <si>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</si>
  <si>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</si>
  <si>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</si>
  <si>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</si>
  <si>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</si>
  <si>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</si>
  <si>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</si>
  <si>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</si>
  <si>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</si>
  <si>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</si>
  <si>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</si>
  <si>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</si>
  <si>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</si>
  <si>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</si>
  <si>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</si>
  <si>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</si>
  <si>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</si>
  <si>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</si>
  <si>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</si>
  <si>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</si>
  <si>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</si>
  <si>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</si>
  <si>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</si>
  <si>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</si>
  <si>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</si>
  <si>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</si>
  <si>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</si>
  <si>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</si>
  <si>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</si>
  <si>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</si>
  <si>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</si>
  <si>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</si>
  <si>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</si>
  <si>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</si>
  <si>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</si>
  <si>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</si>
  <si>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</si>
  <si>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</si>
  <si>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</si>
  <si>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</si>
  <si>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</si>
  <si>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</si>
  <si>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</si>
  <si>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</si>
  <si>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</si>
  <si>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</si>
  <si>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</si>
  <si>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</si>
  <si>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</si>
  <si>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</si>
  <si>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</si>
  <si>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</si>
  <si>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</si>
  <si>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</si>
  <si>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</si>
  <si>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</si>
  <si>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</si>
  <si>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</si>
  <si>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</si>
  <si>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</si>
  <si>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</si>
  <si>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</si>
  <si>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</si>
  <si>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</si>
  <si>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</si>
  <si>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</si>
  <si>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</si>
  <si>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</si>
  <si>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</si>
  <si>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</si>
  <si>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</si>
  <si>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</si>
  <si>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</si>
  <si>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</si>
  <si>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</si>
  <si>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</si>
  <si>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</si>
  <si>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</si>
  <si>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</si>
  <si>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</si>
  <si>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</si>
  <si>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</si>
  <si>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</si>
  <si>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</si>
  <si>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</si>
  <si>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</si>
  <si>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</si>
  <si>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</si>
  <si>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</si>
  <si>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</si>
  <si>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</si>
  <si>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</si>
  <si>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</si>
  <si>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</si>
  <si>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</si>
  <si>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</si>
  <si>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</si>
  <si>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</si>
  <si>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</si>
  <si>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</si>
  <si>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</si>
  <si>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</si>
  <si>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</si>
  <si>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</si>
  <si>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</si>
  <si>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</si>
  <si>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</si>
  <si>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</si>
  <si>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</si>
  <si>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</si>
  <si>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</si>
  <si>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</si>
  <si>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</si>
  <si>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</si>
  <si>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</si>
  <si>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</si>
  <si>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</si>
  <si>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</si>
  <si>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</si>
  <si>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</si>
  <si>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</si>
  <si>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</si>
  <si>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</si>
  <si>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</si>
  <si>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</si>
  <si>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</si>
  <si>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</si>
  <si>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</si>
  <si>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</si>
  <si>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</si>
  <si>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</si>
  <si>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</si>
  <si>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</si>
  <si>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</si>
  <si>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</si>
  <si>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</si>
  <si>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</si>
  <si>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</si>
  <si>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</si>
  <si>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</si>
  <si>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</si>
  <si>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</si>
  <si>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</si>
  <si>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</si>
  <si>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</si>
  <si>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</si>
  <si>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</si>
  <si>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</si>
  <si>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</si>
  <si>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</si>
  <si>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</si>
  <si>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</si>
  <si>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</si>
  <si>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</si>
  <si>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</si>
  <si>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</si>
  <si>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</si>
  <si>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</si>
  <si>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</si>
  <si>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</si>
  <si>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</si>
  <si>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</si>
  <si>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</si>
  <si>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</si>
  <si>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</si>
  <si>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</si>
  <si>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</si>
  <si>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</si>
  <si>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</si>
  <si>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</si>
  <si>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</si>
  <si>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</si>
  <si>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</si>
  <si>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</si>
  <si>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</si>
  <si>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</si>
  <si>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</si>
  <si>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</si>
  <si>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</si>
  <si>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</si>
  <si>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</si>
  <si>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</si>
  <si>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</si>
  <si>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</si>
  <si>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</si>
  <si>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</si>
  <si>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</si>
  <si>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</si>
  <si>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</si>
  <si>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</si>
  <si>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</si>
  <si>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</si>
  <si>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</si>
  <si>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</si>
  <si>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</si>
  <si>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</si>
  <si>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</si>
  <si>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</si>
  <si>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</si>
  <si>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</si>
  <si>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</si>
  <si>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</si>
  <si>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</si>
  <si>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</si>
  <si>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</si>
  <si>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</si>
  <si>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</si>
  <si>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</si>
  <si>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</si>
  <si>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</si>
  <si>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</si>
  <si>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</si>
  <si>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</si>
  <si>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</si>
  <si>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</si>
  <si>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</si>
  <si>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</si>
  <si>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</si>
  <si>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</si>
  <si>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</si>
  <si>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</si>
  <si>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</si>
  <si>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</si>
  <si>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</si>
  <si>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</si>
  <si>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</si>
  <si>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</si>
  <si>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</si>
  <si>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</si>
  <si>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</si>
  <si>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</si>
  <si>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</si>
  <si>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</si>
  <si>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</si>
  <si>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</si>
  <si>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</si>
  <si>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</si>
  <si>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</si>
  <si>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</si>
  <si>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</si>
  <si>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</si>
  <si>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</si>
  <si>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</si>
  <si>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</si>
  <si>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</si>
  <si>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</si>
  <si>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</si>
  <si>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</si>
  <si>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</si>
  <si>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</si>
  <si>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</si>
  <si>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</si>
  <si>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</si>
  <si>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</si>
  <si>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</si>
  <si>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</si>
  <si>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</si>
  <si>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</si>
  <si>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</si>
  <si>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</si>
  <si>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</si>
  <si>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</si>
  <si>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</si>
  <si>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</si>
  <si>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</si>
  <si>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</si>
  <si>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</si>
  <si>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</si>
  <si>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</si>
  <si>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</si>
  <si>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</si>
  <si>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</si>
  <si>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</si>
  <si>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</si>
  <si>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</si>
  <si>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</si>
  <si>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</si>
  <si>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</si>
  <si>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</si>
  <si>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</si>
  <si>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</si>
  <si>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</si>
  <si>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</si>
  <si>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</si>
  <si>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</si>
  <si>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</si>
  <si>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</si>
  <si>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</si>
  <si>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</si>
  <si>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</si>
  <si>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</si>
  <si>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</si>
  <si>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</si>
  <si>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</si>
  <si>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</si>
  <si>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</si>
  <si>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</si>
  <si>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</si>
  <si>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</si>
  <si>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</si>
  <si>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</si>
  <si>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</si>
  <si>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</si>
  <si>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</si>
  <si>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</si>
  <si>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</si>
  <si>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</si>
  <si>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</si>
  <si>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</si>
  <si>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</si>
  <si>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</si>
  <si>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</si>
  <si>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</si>
  <si>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</si>
  <si>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</si>
  <si>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</si>
  <si>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</si>
  <si>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</si>
  <si>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</si>
  <si>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</si>
  <si>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</si>
  <si>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</si>
  <si>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</si>
  <si>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</si>
  <si>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</si>
  <si>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</si>
  <si>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</si>
  <si>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</si>
  <si>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</si>
  <si>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</si>
  <si>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</si>
  <si>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</si>
  <si>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</si>
  <si>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</si>
  <si>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</si>
  <si>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</si>
  <si>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</si>
  <si>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</si>
  <si>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</si>
  <si>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</si>
  <si>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</si>
  <si>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</si>
  <si>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</si>
  <si>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</si>
  <si>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</si>
  <si>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</si>
  <si>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</si>
  <si>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</si>
  <si>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</si>
  <si>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</si>
  <si>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</si>
  <si>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</si>
  <si>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</si>
  <si>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</si>
  <si>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</si>
  <si>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</si>
  <si>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</si>
  <si>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</si>
  <si>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</si>
  <si>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</si>
  <si>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</si>
  <si>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</si>
  <si>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</si>
  <si>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</si>
  <si>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</si>
  <si>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</si>
  <si>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</si>
  <si>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</si>
  <si>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</si>
  <si>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</si>
  <si>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</si>
  <si>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</si>
  <si>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</si>
  <si>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</si>
  <si>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</si>
  <si>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</si>
  <si>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</si>
  <si>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</si>
  <si>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</si>
  <si>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</si>
  <si>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</si>
  <si>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</si>
  <si>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</si>
  <si>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</si>
  <si>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</si>
  <si>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</si>
  <si>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</si>
  <si>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</si>
  <si>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</si>
  <si>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</si>
  <si>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</si>
  <si>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</si>
  <si>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</si>
  <si>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</si>
  <si>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</si>
  <si>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</si>
  <si>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</si>
  <si>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</si>
  <si>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</si>
  <si>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</si>
  <si>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</si>
  <si>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</si>
  <si>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</si>
  <si>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</si>
  <si>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</si>
  <si>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</si>
  <si>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</si>
  <si>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</si>
  <si>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</si>
  <si>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</si>
  <si>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</si>
  <si>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</si>
  <si>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</si>
  <si>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</si>
  <si>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</si>
  <si>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</si>
  <si>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</si>
  <si>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</si>
  <si>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</si>
  <si>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</si>
  <si>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</si>
  <si>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</si>
  <si>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</si>
  <si>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</si>
  <si>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</si>
  <si>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</si>
  <si>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</si>
  <si>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</si>
  <si>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</si>
  <si>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</si>
  <si>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</si>
  <si>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</si>
  <si>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</si>
  <si>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</si>
  <si>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</si>
  <si>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</si>
  <si>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</si>
  <si>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</si>
  <si>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</si>
  <si>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</si>
  <si>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</si>
  <si>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</si>
  <si>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</si>
  <si>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</si>
  <si>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</si>
  <si>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</si>
  <si>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</si>
  <si>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</si>
  <si>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</si>
  <si>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</si>
  <si>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</si>
  <si>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</si>
  <si>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</si>
  <si>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</si>
  <si>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</si>
  <si>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</si>
  <si>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</si>
  <si>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</si>
  <si>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</si>
  <si>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</si>
  <si>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</si>
  <si>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</si>
  <si>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</si>
  <si>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</si>
  <si>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</si>
  <si>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</si>
  <si>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</si>
  <si>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</si>
  <si>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</si>
  <si>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</si>
  <si>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</si>
  <si>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</si>
  <si>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</si>
  <si>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</si>
  <si>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</si>
  <si>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</si>
  <si>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</si>
  <si>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</si>
  <si>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</si>
  <si>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</si>
  <si>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</si>
  <si>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</si>
  <si>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</si>
  <si>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</si>
  <si>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</si>
  <si>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</si>
  <si>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</si>
  <si>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</si>
  <si>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</si>
  <si>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</si>
  <si>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</si>
  <si>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</si>
  <si>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</si>
  <si>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</si>
  <si>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</si>
  <si>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</si>
  <si>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</si>
  <si>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</si>
  <si>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</si>
  <si>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</si>
  <si>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</si>
  <si>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</si>
  <si>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</si>
  <si>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</si>
  <si>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</si>
  <si>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</si>
  <si>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</si>
  <si>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</si>
  <si>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</si>
  <si>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</si>
  <si>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</si>
  <si>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</si>
  <si>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</si>
  <si>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</si>
  <si>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</si>
  <si>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</si>
  <si>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</si>
  <si>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</si>
  <si>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</si>
  <si>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</si>
  <si>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</si>
  <si>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</si>
  <si>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</si>
  <si>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</si>
  <si>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</si>
  <si>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</si>
  <si>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</si>
  <si>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</si>
  <si>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</si>
  <si>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</si>
  <si>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</si>
  <si>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</si>
  <si>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</si>
  <si>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</si>
  <si>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</si>
  <si>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</si>
  <si>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</si>
  <si>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</si>
  <si>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</si>
  <si>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</si>
  <si>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</si>
  <si>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</si>
  <si>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</si>
  <si>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</si>
  <si>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</si>
  <si>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</si>
  <si>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</si>
  <si>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</si>
  <si>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</si>
  <si>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</si>
  <si>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</si>
  <si>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</si>
  <si>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</si>
  <si>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</si>
  <si>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</si>
  <si>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</si>
  <si>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</si>
  <si>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</si>
  <si>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</si>
  <si>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</si>
  <si>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</si>
  <si>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</si>
  <si>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</si>
  <si>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</si>
  <si>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</si>
  <si>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</si>
  <si>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</si>
  <si>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</si>
  <si>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</si>
  <si>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</si>
  <si>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</si>
  <si>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</si>
  <si>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</si>
  <si>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</si>
  <si>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</si>
  <si>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</si>
  <si>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</si>
  <si>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</si>
  <si>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</si>
  <si>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</si>
  <si>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</si>
  <si>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</si>
  <si>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</si>
  <si>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</si>
  <si>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</si>
  <si>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</si>
  <si>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</si>
  <si>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</si>
  <si>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</si>
  <si>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</si>
  <si>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</si>
  <si>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</si>
  <si>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</si>
  <si>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</si>
  <si>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</si>
  <si>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</si>
  <si>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</si>
  <si>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</si>
  <si>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</si>
  <si>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</si>
  <si>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</si>
  <si>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</si>
  <si>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</si>
  <si>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</si>
  <si>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</si>
  <si>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</si>
  <si>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</si>
  <si>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</si>
  <si>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</si>
  <si>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</si>
  <si>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</si>
  <si>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</si>
  <si>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</si>
  <si>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</si>
  <si>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</si>
  <si>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</si>
  <si>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</si>
  <si>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</si>
  <si>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</si>
  <si>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</si>
  <si>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</si>
  <si>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</si>
  <si>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</si>
  <si>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</si>
  <si>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</si>
  <si>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</si>
  <si>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</si>
  <si>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</si>
  <si>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</si>
  <si>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</si>
  <si>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</si>
  <si>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</si>
  <si>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</si>
  <si>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</si>
  <si>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</si>
  <si>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</si>
  <si>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</si>
  <si>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</si>
  <si>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</si>
  <si>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</si>
  <si>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</si>
  <si>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</si>
  <si>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</si>
  <si>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</si>
  <si>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</si>
  <si>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</si>
  <si>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</si>
  <si>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</si>
  <si>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</si>
  <si>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</si>
  <si>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</si>
  <si>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</si>
  <si>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</si>
  <si>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</si>
  <si>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</si>
  <si>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</si>
  <si>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</si>
  <si>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</si>
  <si>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</si>
  <si>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</si>
  <si>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</si>
  <si>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</si>
  <si>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</si>
  <si>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</si>
  <si>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</si>
  <si>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</si>
  <si>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</si>
  <si>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</si>
  <si>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</si>
  <si>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</si>
  <si>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</si>
  <si>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</si>
  <si>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</si>
  <si>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</si>
  <si>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</si>
  <si>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</si>
  <si>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</si>
  <si>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</si>
  <si>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</si>
  <si>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</si>
  <si>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</si>
  <si>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</si>
  <si>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</si>
  <si>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</si>
  <si>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</si>
  <si>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</si>
  <si>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</si>
  <si>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</si>
  <si>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</si>
  <si>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</si>
  <si>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</si>
  <si>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</si>
  <si>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</si>
  <si>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</si>
  <si>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</si>
  <si>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</si>
  <si>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</si>
  <si>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</si>
  <si>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</si>
  <si>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</si>
  <si>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</si>
  <si>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</si>
  <si>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</si>
  <si>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</si>
  <si>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</si>
  <si>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</si>
  <si>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</si>
  <si>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</si>
  <si>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</si>
  <si>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</si>
  <si>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</si>
  <si>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</si>
  <si>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</si>
  <si>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</si>
  <si>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</si>
  <si>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</si>
  <si>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</si>
  <si>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</si>
  <si>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</si>
  <si>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</si>
  <si>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</si>
  <si>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</si>
  <si>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</si>
  <si>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</si>
  <si>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</si>
  <si>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</si>
  <si>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</si>
  <si>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</si>
  <si>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</si>
  <si>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</si>
  <si>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</si>
  <si>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</si>
  <si>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</si>
  <si>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</si>
  <si>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</si>
  <si>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</si>
  <si>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</si>
  <si>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</si>
  <si>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</si>
  <si>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</si>
  <si>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</si>
  <si>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</si>
  <si>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</si>
  <si>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</si>
  <si>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</si>
  <si>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</si>
  <si>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</si>
  <si>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</si>
  <si>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</si>
  <si>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</si>
  <si>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</si>
  <si>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</si>
  <si>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</si>
  <si>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</si>
  <si>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</si>
  <si>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</si>
  <si>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</si>
  <si>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</si>
  <si>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</si>
  <si>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</si>
  <si>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</si>
  <si>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</si>
  <si>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</si>
  <si>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</si>
  <si>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</si>
  <si>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</si>
  <si>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</si>
  <si>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</si>
  <si>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</si>
  <si>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</si>
  <si>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</si>
  <si>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</si>
  <si>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</si>
  <si>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</si>
  <si>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</si>
  <si>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</si>
  <si>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</si>
  <si>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</si>
  <si>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</si>
  <si>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</si>
  <si>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</si>
  <si>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</si>
  <si>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</si>
  <si>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</si>
  <si>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</si>
  <si>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</si>
  <si>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</si>
  <si>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</si>
  <si>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</si>
  <si>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</si>
  <si>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</si>
  <si>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</si>
  <si>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</si>
  <si>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</si>
  <si>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</si>
  <si>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</si>
  <si>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</si>
  <si>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</si>
  <si>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</si>
  <si>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</si>
  <si>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</si>
  <si>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</si>
  <si>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</si>
  <si>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</si>
  <si>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</si>
  <si>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</si>
  <si>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</si>
  <si>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</si>
  <si>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</si>
  <si>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</si>
  <si>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</si>
  <si>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</si>
  <si>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</si>
  <si>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</si>
  <si>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</si>
  <si>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</si>
  <si>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</si>
  <si>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</si>
  <si>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</si>
  <si>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</si>
  <si>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</si>
  <si>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</si>
  <si>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</si>
  <si>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</si>
  <si>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</si>
  <si>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</si>
  <si>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</si>
  <si>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</si>
  <si>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</si>
  <si>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</si>
  <si>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</si>
  <si>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</si>
  <si>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</si>
  <si>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</si>
  <si>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</si>
  <si>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</si>
  <si>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</si>
  <si>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</si>
  <si>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</si>
  <si>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</si>
  <si>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</si>
  <si>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</si>
  <si>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</si>
  <si>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</si>
  <si>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</si>
  <si>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</si>
  <si>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</si>
  <si>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</si>
  <si>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</si>
  <si>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</si>
  <si>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</si>
  <si>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</si>
  <si>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</si>
  <si>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</si>
  <si>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</si>
  <si>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</si>
  <si>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</si>
  <si>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</si>
  <si>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</si>
  <si>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</si>
  <si>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</si>
  <si>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</si>
  <si>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</si>
  <si>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</si>
  <si>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</si>
  <si>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</si>
  <si>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</si>
  <si>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</si>
  <si>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</si>
  <si>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</si>
  <si>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</si>
  <si>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</si>
  <si>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</si>
  <si>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</si>
  <si>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</si>
  <si>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</si>
  <si>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</si>
  <si>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</si>
  <si>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</si>
  <si>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</si>
  <si>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</si>
  <si>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</si>
  <si>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</si>
  <si>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</si>
  <si>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</si>
  <si>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</si>
  <si>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</si>
  <si>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</si>
  <si>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</si>
  <si>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</si>
  <si>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</si>
  <si>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</si>
  <si>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</si>
  <si>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</si>
  <si>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</si>
  <si>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</si>
  <si>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</si>
  <si>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</si>
  <si>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</si>
  <si>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</si>
  <si>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</si>
  <si>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</si>
  <si>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</si>
  <si>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</si>
  <si>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</si>
  <si>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</si>
  <si>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</si>
  <si>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</si>
  <si>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</si>
  <si>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</si>
  <si>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</si>
  <si>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</si>
  <si>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</si>
  <si>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</si>
  <si>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</si>
  <si>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</si>
  <si>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</si>
  <si>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</si>
  <si>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</si>
  <si>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</si>
  <si>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</si>
  <si>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</si>
  <si>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</si>
  <si>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</si>
  <si>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</si>
  <si>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</si>
  <si>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</si>
  <si>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</si>
  <si>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</si>
  <si>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</si>
  <si>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</si>
  <si>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</si>
  <si>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</si>
  <si>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</si>
  <si>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</si>
  <si>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</si>
  <si>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</si>
  <si>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</si>
  <si>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</si>
  <si>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</si>
  <si>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</si>
  <si>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</si>
  <si>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</si>
  <si>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</si>
  <si>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</si>
  <si>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</si>
  <si>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</si>
  <si>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</si>
  <si>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</si>
  <si>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</si>
  <si>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</si>
  <si>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</si>
  <si>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</si>
  <si>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</si>
  <si>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</si>
  <si>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</si>
  <si>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</si>
  <si>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</si>
  <si>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</si>
  <si>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</si>
  <si>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</si>
  <si>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</si>
  <si>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</si>
  <si>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</si>
  <si>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</si>
  <si>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</si>
  <si>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</si>
  <si>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</si>
  <si>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</si>
  <si>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</si>
  <si>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</si>
  <si>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</si>
  <si>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</si>
  <si>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</si>
  <si>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</si>
  <si>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</si>
  <si>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</si>
  <si>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</si>
  <si>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</si>
  <si>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</si>
  <si>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</si>
  <si>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</si>
  <si>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</si>
  <si>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</si>
  <si>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</si>
  <si>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</si>
  <si>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</si>
  <si>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</si>
  <si>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</si>
  <si>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</si>
  <si>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</si>
  <si>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</si>
  <si>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</si>
  <si>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</si>
  <si>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</si>
  <si>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</si>
  <si>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</si>
  <si>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</si>
  <si>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</si>
  <si>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</si>
  <si>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</si>
  <si>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</si>
  <si>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</si>
  <si>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</si>
  <si>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</si>
  <si>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</si>
  <si>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</si>
  <si>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</si>
  <si>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</si>
  <si>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</si>
  <si>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</si>
  <si>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</si>
  <si>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</si>
  <si>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</si>
  <si>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</si>
  <si>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</si>
  <si>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</si>
  <si>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</si>
  <si>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</si>
  <si>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</si>
  <si>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</si>
  <si>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</si>
  <si>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</si>
  <si>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</si>
  <si>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</si>
  <si>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</si>
  <si>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</si>
  <si>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</si>
  <si>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</si>
  <si>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</si>
  <si>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</si>
  <si>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</si>
  <si>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</si>
  <si>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</si>
  <si>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</si>
  <si>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</si>
  <si>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</si>
  <si>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</si>
  <si>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</si>
  <si>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</si>
  <si>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</si>
  <si>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</si>
  <si>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</si>
  <si>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</si>
  <si>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</si>
  <si>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</si>
  <si>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</si>
  <si>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</si>
  <si>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</si>
  <si>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</si>
  <si>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</si>
  <si>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</si>
  <si>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</si>
  <si>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</si>
  <si>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</si>
  <si>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</si>
  <si>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</si>
  <si>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</si>
  <si>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</si>
  <si>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</si>
  <si>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</si>
  <si>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</si>
  <si>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</si>
  <si>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</si>
  <si>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</si>
  <si>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</si>
  <si>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</si>
  <si>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</si>
  <si>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</si>
  <si>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</si>
  <si>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</si>
  <si>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</si>
  <si>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</si>
  <si>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</si>
  <si>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</si>
  <si>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</si>
  <si>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</si>
  <si>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</si>
  <si>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</si>
  <si>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</si>
  <si>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</si>
  <si>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</si>
  <si>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</si>
  <si>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</si>
  <si>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</si>
  <si>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</si>
  <si>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</si>
  <si>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</si>
  <si>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</si>
  <si>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</si>
  <si>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</si>
  <si>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</si>
  <si>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</si>
  <si>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</si>
  <si>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</si>
  <si>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</si>
  <si>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</si>
  <si>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</si>
  <si>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</si>
  <si>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</si>
  <si>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</si>
  <si>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</si>
  <si>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</si>
  <si>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</si>
  <si>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</si>
  <si>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</si>
  <si>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</si>
  <si>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</si>
  <si>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</si>
  <si>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</si>
  <si>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</si>
  <si>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</si>
  <si>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</si>
  <si>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</si>
  <si>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</si>
  <si>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</si>
  <si>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</si>
  <si>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</si>
  <si>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</si>
  <si>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</si>
  <si>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</si>
  <si>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</si>
  <si>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</si>
  <si>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</si>
  <si>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</si>
  <si>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</si>
  <si>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</si>
  <si>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</si>
  <si>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</si>
  <si>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</si>
  <si>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</si>
  <si>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</si>
  <si>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</si>
  <si>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</si>
  <si>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</si>
  <si>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</si>
  <si>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</si>
  <si>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</si>
  <si>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</si>
  <si>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</si>
  <si>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</si>
  <si>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</si>
  <si>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</si>
  <si>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</si>
  <si>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</si>
  <si>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</si>
  <si>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</si>
  <si>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</si>
  <si>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</si>
  <si>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</si>
  <si>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</si>
  <si>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</si>
  <si>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</si>
  <si>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</si>
  <si>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</si>
  <si>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</si>
  <si>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</si>
  <si>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</si>
  <si>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</si>
  <si>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</si>
  <si>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</si>
  <si>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</si>
  <si>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</si>
  <si>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</si>
  <si>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</si>
  <si>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</si>
  <si>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</si>
  <si>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</si>
  <si>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</si>
  <si>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</si>
  <si>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</si>
  <si>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</si>
  <si>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</si>
  <si>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</si>
  <si>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</si>
  <si>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</si>
  <si>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</si>
  <si>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</si>
  <si>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</si>
  <si>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</si>
  <si>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</si>
  <si>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</si>
  <si>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</si>
  <si>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</si>
  <si>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</si>
  <si>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</si>
  <si>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</si>
  <si>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</si>
  <si>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</si>
  <si>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</si>
  <si>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</si>
  <si>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</si>
  <si>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</si>
  <si>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</si>
  <si>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</si>
  <si>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</si>
  <si>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</si>
  <si>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</si>
  <si>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</si>
  <si>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</si>
  <si>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</si>
  <si>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</si>
  <si>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</si>
  <si>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</si>
  <si>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</si>
  <si>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</si>
  <si>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</si>
  <si>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</si>
  <si>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</si>
  <si>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</si>
  <si>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</si>
  <si>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</si>
  <si>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</si>
  <si>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</si>
  <si>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</si>
  <si>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</si>
  <si>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</si>
  <si>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</si>
  <si>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</si>
  <si>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</si>
  <si>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</si>
  <si>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</si>
  <si>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</si>
  <si>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</si>
  <si>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</si>
  <si>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</si>
  <si>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</si>
  <si>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</si>
  <si>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</si>
  <si>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</si>
  <si>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</si>
  <si>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</si>
  <si>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</si>
  <si>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</si>
  <si>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</si>
  <si>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</si>
  <si>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</si>
  <si>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</si>
  <si>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</si>
  <si>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</si>
  <si>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</si>
  <si>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</si>
  <si>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</si>
  <si>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</si>
  <si>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</si>
  <si>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</si>
  <si>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</si>
  <si>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</si>
  <si>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</si>
  <si>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</si>
  <si>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</si>
  <si>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</si>
  <si>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</si>
  <si>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</si>
  <si>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</si>
  <si>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</si>
  <si>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</si>
  <si>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</si>
  <si>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</si>
  <si>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</si>
  <si>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</si>
  <si>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</si>
  <si>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</si>
  <si>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</si>
  <si>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</si>
  <si>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</si>
  <si>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</si>
  <si>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</si>
  <si>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</si>
  <si>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</si>
  <si>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</si>
  <si>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</si>
  <si>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</si>
  <si>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</si>
  <si>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</si>
  <si>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</si>
  <si>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</si>
  <si>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</si>
  <si>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</si>
  <si>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</si>
  <si>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</si>
  <si>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</si>
  <si>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</si>
  <si>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</si>
  <si>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</si>
  <si>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</si>
  <si>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</si>
  <si>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</si>
  <si>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</si>
  <si>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</si>
  <si>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</si>
  <si>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</si>
  <si>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</si>
  <si>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</si>
  <si>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</si>
  <si>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</si>
  <si>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</si>
  <si>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</si>
  <si>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</si>
  <si>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</si>
  <si>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</si>
  <si>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</si>
  <si>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</si>
  <si>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</si>
  <si>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</si>
  <si>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</si>
  <si>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</si>
  <si>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</si>
  <si>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</si>
  <si>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</si>
  <si>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</si>
  <si>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</si>
  <si>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</si>
  <si>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</si>
  <si>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</si>
  <si>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</si>
  <si>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</si>
  <si>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</si>
  <si>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</si>
  <si>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</si>
  <si>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</si>
  <si>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</si>
  <si>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</si>
  <si>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</si>
  <si>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</si>
  <si>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</si>
  <si>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</si>
  <si>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</si>
  <si>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</si>
  <si>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</si>
  <si>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</si>
  <si>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</si>
  <si>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</si>
  <si>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</si>
  <si>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</si>
  <si>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</si>
  <si>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</si>
  <si>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</si>
  <si>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</si>
  <si>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</si>
  <si>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</si>
  <si>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</si>
  <si>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</si>
  <si>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</si>
  <si>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</si>
  <si>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</si>
  <si>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</si>
  <si>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</si>
  <si>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</si>
  <si>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</si>
  <si>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</si>
  <si>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</si>
  <si>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</si>
  <si>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</si>
  <si>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</si>
  <si>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</si>
  <si>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</si>
  <si>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</si>
  <si>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</si>
  <si>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</si>
  <si>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</si>
  <si>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</si>
  <si>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</si>
  <si>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</si>
  <si>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</si>
  <si>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</si>
  <si>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</si>
  <si>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</si>
  <si>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</si>
  <si>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</si>
  <si>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</si>
  <si>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</si>
  <si>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</si>
  <si>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</si>
  <si>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</si>
  <si>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</si>
  <si>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</si>
  <si>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</si>
  <si>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</si>
  <si>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</si>
  <si>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</si>
  <si>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</si>
  <si>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</si>
  <si>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</si>
  <si>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</si>
  <si>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</si>
  <si>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</si>
  <si>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</si>
  <si>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</si>
  <si>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</si>
  <si>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</si>
  <si>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</si>
  <si>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</si>
  <si>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</si>
  <si>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</si>
  <si>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</si>
  <si>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</si>
  <si>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</si>
  <si>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</si>
  <si>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</si>
  <si>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</si>
  <si>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</si>
  <si>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</si>
  <si>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</si>
  <si>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</si>
  <si>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</si>
  <si>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</si>
  <si>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</si>
  <si>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</si>
  <si>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</si>
  <si>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</si>
  <si>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</si>
  <si>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</si>
  <si>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</si>
  <si>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</si>
  <si>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</si>
  <si>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</si>
  <si>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</si>
  <si>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</si>
  <si>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</si>
  <si>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</si>
  <si>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</si>
  <si>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</si>
  <si>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</si>
  <si>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</si>
  <si>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</si>
  <si>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</si>
  <si>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</si>
  <si>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</si>
  <si>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</si>
  <si>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</si>
  <si>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</si>
  <si>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</si>
  <si>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</si>
  <si>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</si>
  <si>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</si>
  <si>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</si>
  <si>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</si>
  <si>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</si>
  <si>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</si>
  <si>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</si>
  <si>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</si>
  <si>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</si>
  <si>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</si>
  <si>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</si>
  <si>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</si>
  <si>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</si>
  <si>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</si>
  <si>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</si>
  <si>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</si>
  <si>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</si>
  <si>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</si>
  <si>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</si>
  <si>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</si>
  <si>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</si>
  <si>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</si>
  <si>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</si>
  <si>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</si>
  <si>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</si>
  <si>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</si>
  <si>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</si>
  <si>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</si>
  <si>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</si>
  <si>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</si>
  <si>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</si>
  <si>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</si>
  <si>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</si>
  <si>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</si>
  <si>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</si>
  <si>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</si>
  <si>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</si>
  <si>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</si>
  <si>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</si>
  <si>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</si>
  <si>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</si>
  <si>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</si>
  <si>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</si>
  <si>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</si>
  <si>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</si>
  <si>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</si>
  <si>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</si>
  <si>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</si>
  <si>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</si>
  <si>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</si>
  <si>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</si>
  <si>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</si>
  <si>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</si>
  <si>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</si>
  <si>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</si>
  <si>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</si>
  <si>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</si>
  <si>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</si>
  <si>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</si>
  <si>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</si>
  <si>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</si>
  <si>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</si>
  <si>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</si>
  <si>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</si>
  <si>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</si>
  <si>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</si>
  <si>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</si>
  <si>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</si>
  <si>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</si>
  <si>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</si>
  <si>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</si>
  <si>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</si>
  <si>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</si>
  <si>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</si>
  <si>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</si>
  <si>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</si>
  <si>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</si>
  <si>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</si>
  <si>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</si>
  <si>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</si>
  <si>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</si>
  <si>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</si>
  <si>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</si>
  <si>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</si>
  <si>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</si>
  <si>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</si>
  <si>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</si>
  <si>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</si>
  <si>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</si>
  <si>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</si>
  <si>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</si>
  <si>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</si>
  <si>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</si>
  <si>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</si>
  <si>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</si>
  <si>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</si>
  <si>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</si>
  <si>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</si>
  <si>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</si>
  <si>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</si>
  <si>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</si>
  <si>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</si>
  <si>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</si>
  <si>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</si>
  <si>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</si>
  <si>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</si>
  <si>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</si>
  <si>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</si>
  <si>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</si>
  <si>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</si>
  <si>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</si>
  <si>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</si>
  <si>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</si>
  <si>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</si>
  <si>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</si>
  <si>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</si>
  <si>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</si>
  <si>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</si>
  <si>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</si>
  <si>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</si>
  <si>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</si>
  <si>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</si>
  <si>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</si>
  <si>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</si>
  <si>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</si>
  <si>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</si>
  <si>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</si>
  <si>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</si>
  <si>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</si>
  <si>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</si>
  <si>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</si>
  <si>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</si>
  <si>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</si>
  <si>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</si>
  <si>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</si>
  <si>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</si>
  <si>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</si>
  <si>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</si>
  <si>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</si>
  <si>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</si>
  <si>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</si>
  <si>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</si>
  <si>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</si>
  <si>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</si>
  <si>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</si>
  <si>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</si>
  <si>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</si>
  <si>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</si>
  <si>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</si>
  <si>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</si>
  <si>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</si>
  <si>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</si>
  <si>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</si>
  <si>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</si>
  <si>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</si>
  <si>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</si>
  <si>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</si>
  <si>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</si>
  <si>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</si>
  <si>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</si>
  <si>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</si>
  <si>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</si>
  <si>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</si>
  <si>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</si>
  <si>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</si>
  <si>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</si>
  <si>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</si>
  <si>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</si>
  <si>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</si>
  <si>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</si>
  <si>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</si>
  <si>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</si>
  <si>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</si>
  <si>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</si>
  <si>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</si>
  <si>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</si>
  <si>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</si>
  <si>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</si>
  <si>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</si>
  <si>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</si>
  <si>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</si>
  <si>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</si>
  <si>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</si>
  <si>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</si>
  <si>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</si>
  <si>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</si>
  <si>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</si>
  <si>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</si>
  <si>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</si>
  <si>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</si>
  <si>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</si>
  <si>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</si>
  <si>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</si>
  <si>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</si>
  <si>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</si>
  <si>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</si>
  <si>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</si>
  <si>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</si>
  <si>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</si>
  <si>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</si>
  <si>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</si>
  <si>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</si>
  <si>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</si>
  <si>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</si>
  <si>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</si>
  <si>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</si>
  <si>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</si>
  <si>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</si>
  <si>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</si>
  <si>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</si>
  <si>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</si>
  <si>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</si>
  <si>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</si>
  <si>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</si>
  <si>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</si>
  <si>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</si>
  <si>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</si>
  <si>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</si>
  <si>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</si>
  <si>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</si>
  <si>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</si>
  <si>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</si>
  <si>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</si>
  <si>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</si>
  <si>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</si>
  <si>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</si>
  <si>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</si>
  <si>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</si>
  <si>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</si>
  <si>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</si>
  <si>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</si>
  <si>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</si>
  <si>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</si>
  <si>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</si>
  <si>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</si>
  <si>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</si>
  <si>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</si>
  <si>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</si>
  <si>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</si>
  <si>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</si>
  <si>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</si>
  <si>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</si>
  <si>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</si>
  <si>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</si>
  <si>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</si>
  <si>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</si>
  <si>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</si>
  <si>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</si>
  <si>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</si>
  <si>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</si>
  <si>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</si>
  <si>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</si>
  <si>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</si>
  <si>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</si>
  <si>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</si>
  <si>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</si>
  <si>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</si>
  <si>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</si>
  <si>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</si>
  <si>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</si>
  <si>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</si>
  <si>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</si>
  <si>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</si>
  <si>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</si>
  <si>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</si>
  <si>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</si>
  <si>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</si>
  <si>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</si>
  <si>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</si>
  <si>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</si>
  <si>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</si>
  <si>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</si>
  <si>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</si>
  <si>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</si>
  <si>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</si>
  <si>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</si>
  <si>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</si>
  <si>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</si>
  <si>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</si>
  <si>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</si>
  <si>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</si>
  <si>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</si>
  <si>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</si>
  <si>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</si>
  <si>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</si>
  <si>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</si>
  <si>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</si>
  <si>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</si>
  <si>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</si>
  <si>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</si>
  <si>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</si>
  <si>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</si>
  <si>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</si>
  <si>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</si>
  <si>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</si>
  <si>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</si>
  <si>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</si>
  <si>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</si>
  <si>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</si>
  <si>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</si>
  <si>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</si>
  <si>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</si>
  <si>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</si>
  <si>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</si>
  <si>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</si>
  <si>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</si>
  <si>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</si>
  <si>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</si>
  <si>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</si>
  <si>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</si>
  <si>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</si>
  <si>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</si>
  <si>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</si>
  <si>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</si>
  <si>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</si>
  <si>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</si>
  <si>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</si>
  <si>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</si>
  <si>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</si>
  <si>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</si>
  <si>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</si>
  <si>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</si>
  <si>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</si>
  <si>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</si>
  <si>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</si>
  <si>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</si>
  <si>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</si>
  <si>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</si>
  <si>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</si>
  <si>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</si>
  <si>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</si>
  <si>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</si>
  <si>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</si>
  <si>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</si>
  <si>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</si>
  <si>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</si>
  <si>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</si>
  <si>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</si>
  <si>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</si>
  <si>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</si>
  <si>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</si>
  <si>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</si>
  <si>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</si>
  <si>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</si>
  <si>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</si>
  <si>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</si>
  <si>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</si>
  <si>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</si>
  <si>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</si>
  <si>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</si>
  <si>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</si>
  <si>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</si>
  <si>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</si>
  <si>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</si>
  <si>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</si>
  <si>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</si>
  <si>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</si>
  <si>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</si>
  <si>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</si>
  <si>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</si>
  <si>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</si>
  <si>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</si>
  <si>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</si>
  <si>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</si>
  <si>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</si>
  <si>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</si>
  <si>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</si>
  <si>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</si>
  <si>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</si>
  <si>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</si>
  <si>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</si>
  <si>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</si>
  <si>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</si>
  <si>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</si>
  <si>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</si>
  <si>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</si>
  <si>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</si>
  <si>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</si>
  <si>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</si>
  <si>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</si>
  <si>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</si>
  <si>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</si>
  <si>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</si>
  <si>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</si>
  <si>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</si>
  <si>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</si>
  <si>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</si>
  <si>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</si>
  <si>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</si>
  <si>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</si>
  <si>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</si>
  <si>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</si>
  <si>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</si>
  <si>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</si>
  <si>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</si>
  <si>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</si>
  <si>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</si>
  <si>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</si>
  <si>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</si>
  <si>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</si>
  <si>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</si>
  <si>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</si>
  <si>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</si>
  <si>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</si>
  <si>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</si>
  <si>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</si>
  <si>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</si>
  <si>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</si>
  <si>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</si>
  <si>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</si>
  <si>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</si>
  <si>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</si>
  <si>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</si>
  <si>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</si>
  <si>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</si>
  <si>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</si>
  <si>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</si>
  <si>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</si>
  <si>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</si>
  <si>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</si>
  <si>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</si>
  <si>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</si>
  <si>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</si>
  <si>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</si>
  <si>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</si>
  <si>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</si>
  <si>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</si>
  <si>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</si>
  <si>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</si>
  <si>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</si>
  <si>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</si>
  <si>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</si>
  <si>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</si>
  <si>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</si>
  <si>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</si>
  <si>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</si>
  <si>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</si>
  <si>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</si>
  <si>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</si>
  <si>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</si>
  <si>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</si>
  <si>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</si>
  <si>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</si>
  <si>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</si>
  <si>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</si>
  <si>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</si>
  <si>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</si>
  <si>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</si>
  <si>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</si>
  <si>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</si>
  <si>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</si>
  <si>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</si>
  <si>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</si>
  <si>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</si>
  <si>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</si>
  <si>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</si>
  <si>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</si>
  <si>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</si>
  <si>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</si>
  <si>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</si>
  <si>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</si>
  <si>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</si>
  <si>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</si>
  <si>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</si>
  <si>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</si>
  <si>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</si>
  <si>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</si>
  <si>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</si>
  <si>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</si>
  <si>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</si>
  <si>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</si>
  <si>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</si>
  <si>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</si>
  <si>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</si>
  <si>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</si>
  <si>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</si>
  <si>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</si>
  <si>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</si>
  <si>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</si>
  <si>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</si>
  <si>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</si>
  <si>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</si>
  <si>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</si>
  <si>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</si>
  <si>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</si>
  <si>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</si>
  <si>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</si>
  <si>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</si>
  <si>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</si>
  <si>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</si>
  <si>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</si>
  <si>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</si>
  <si>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</si>
  <si>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</si>
  <si>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</si>
  <si>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</si>
  <si>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</si>
  <si>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</si>
  <si>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</si>
  <si>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</si>
  <si>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</si>
  <si>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</si>
  <si>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</si>
  <si>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</si>
  <si>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</si>
  <si>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</si>
  <si>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</si>
  <si>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</si>
  <si>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</si>
  <si>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</si>
  <si>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</si>
  <si>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</si>
  <si>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</si>
  <si>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</si>
  <si>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</si>
  <si>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</si>
  <si>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</si>
  <si>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</si>
  <si>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</si>
  <si>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</si>
  <si>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</si>
  <si>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</si>
  <si>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</si>
  <si>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</si>
  <si>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</si>
  <si>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</si>
  <si>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</si>
  <si>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</si>
  <si>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</si>
  <si>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</si>
  <si>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</si>
  <si>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</si>
  <si>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</si>
  <si>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</si>
  <si>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</si>
  <si>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</si>
  <si>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</si>
  <si>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</si>
  <si>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</si>
  <si>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</si>
  <si>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</si>
  <si>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</si>
  <si>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</si>
  <si>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</si>
  <si>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</si>
  <si>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</si>
  <si>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</si>
  <si>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</si>
  <si>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</si>
  <si>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</si>
  <si>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</si>
  <si>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</si>
  <si>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</si>
  <si>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</si>
  <si>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</si>
  <si>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</si>
  <si>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</si>
  <si>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</si>
  <si>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</si>
  <si>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</si>
  <si>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</si>
  <si>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</si>
  <si>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</si>
  <si>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</si>
  <si>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</si>
  <si>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</si>
  <si>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</si>
  <si>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</si>
  <si>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</si>
  <si>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</si>
  <si>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</si>
  <si>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</si>
  <si>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</si>
  <si>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</si>
  <si>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</si>
  <si>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</si>
  <si>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</si>
  <si>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</si>
  <si>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</si>
  <si>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</si>
  <si>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</si>
  <si>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</si>
  <si>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</si>
  <si>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</si>
  <si>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</si>
  <si>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</si>
  <si>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</si>
  <si>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</si>
  <si>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</si>
  <si>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</si>
  <si>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</si>
  <si>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</si>
  <si>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</si>
  <si>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</si>
  <si>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</si>
  <si>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</si>
  <si>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</si>
  <si>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</si>
  <si>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</si>
  <si>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</si>
  <si>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</si>
  <si>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</si>
  <si>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</si>
  <si>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</si>
  <si>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</si>
  <si>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</si>
  <si>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</si>
  <si>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</si>
  <si>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</si>
  <si>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</si>
  <si>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</si>
  <si>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</si>
  <si>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</si>
  <si>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</si>
  <si>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</si>
  <si>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</si>
  <si>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</si>
  <si>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</si>
  <si>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</si>
  <si>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</si>
  <si>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</si>
  <si>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</si>
  <si>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</si>
  <si>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</si>
  <si>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</si>
  <si>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</si>
  <si>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</si>
  <si>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</si>
  <si>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</si>
  <si>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</si>
  <si>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</si>
  <si>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</si>
  <si>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</si>
  <si>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</si>
  <si>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</si>
  <si>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</si>
  <si>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</si>
  <si>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</si>
  <si>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</si>
  <si>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</si>
  <si>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</si>
  <si>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</si>
  <si>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</si>
  <si>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</si>
  <si>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</si>
  <si>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</si>
  <si>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</si>
  <si>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</si>
  <si>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</si>
  <si>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</si>
  <si>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</si>
  <si>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</si>
  <si>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</si>
  <si>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</si>
  <si>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</si>
  <si>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</si>
  <si>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</si>
  <si>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</si>
  <si>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</si>
  <si>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</si>
  <si>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</si>
  <si>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</si>
  <si>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</si>
  <si>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</si>
  <si>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</si>
  <si>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</si>
  <si>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</si>
  <si>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</si>
  <si>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</si>
  <si>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</si>
  <si>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</si>
  <si>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</si>
  <si>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</si>
  <si>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</si>
  <si>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</si>
  <si>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</si>
  <si>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</si>
  <si>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</si>
  <si>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</si>
  <si>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</si>
  <si>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</si>
  <si>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</si>
  <si>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</si>
  <si>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</si>
  <si>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</si>
  <si>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</si>
  <si>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</si>
  <si>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</si>
  <si>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</si>
  <si>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</si>
  <si>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</si>
  <si>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</si>
  <si>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</si>
  <si>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</si>
  <si>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</si>
  <si>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</si>
  <si>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</si>
  <si>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</si>
  <si>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</si>
  <si>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</si>
  <si>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</si>
  <si>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</si>
  <si>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</si>
  <si>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</si>
  <si>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</si>
  <si>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</si>
  <si>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</si>
  <si>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</si>
  <si>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</si>
  <si>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</si>
  <si>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</si>
  <si>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</si>
  <si>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</si>
  <si>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</si>
  <si>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</si>
  <si>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</si>
  <si>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</si>
  <si>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</si>
  <si>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</si>
  <si>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</si>
  <si>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</si>
  <si>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</si>
  <si>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</si>
  <si>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</si>
  <si>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</si>
  <si>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</si>
  <si>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</si>
  <si>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</si>
  <si>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</si>
  <si>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</si>
  <si>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</si>
  <si>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</si>
  <si>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</si>
  <si>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</si>
  <si>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</si>
  <si>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</si>
  <si>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</si>
  <si>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</si>
  <si>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</si>
  <si>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</si>
  <si>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</si>
  <si>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</si>
  <si>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</si>
  <si>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</si>
  <si>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</si>
  <si>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</si>
  <si>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</si>
  <si>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</si>
  <si>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</si>
  <si>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</si>
  <si>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</si>
  <si>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</si>
  <si>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</si>
  <si>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</si>
  <si>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</si>
  <si>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</si>
  <si>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</si>
  <si>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</si>
  <si>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</si>
  <si>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</si>
  <si>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</si>
  <si>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</si>
  <si>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</si>
  <si>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</si>
  <si>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</si>
  <si>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</si>
  <si>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</si>
  <si>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</si>
  <si>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</si>
  <si>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</si>
  <si>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</si>
  <si>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</si>
  <si>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</si>
  <si>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</si>
  <si>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</si>
  <si>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</si>
  <si>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</si>
  <si>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</si>
  <si>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</si>
  <si>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</si>
  <si>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</si>
  <si>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</si>
  <si>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</si>
  <si>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</si>
  <si>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</si>
  <si>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</si>
  <si>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</si>
  <si>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</si>
  <si>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</si>
  <si>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</si>
  <si>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</si>
  <si>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</si>
  <si>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</si>
  <si>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</si>
  <si>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</si>
  <si>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</si>
  <si>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</si>
  <si>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</si>
  <si>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</si>
  <si>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</si>
  <si>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</si>
  <si>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</si>
  <si>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</si>
  <si>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</si>
  <si>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</si>
  <si>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</si>
  <si>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</si>
  <si>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</si>
  <si>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</si>
  <si>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</si>
  <si>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</si>
  <si>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</si>
  <si>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</si>
  <si>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</si>
  <si>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</si>
  <si>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</si>
  <si>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</si>
  <si>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</si>
  <si>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</si>
  <si>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</si>
  <si>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</si>
  <si>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</si>
  <si>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</si>
  <si>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</si>
  <si>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</si>
  <si>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</si>
  <si>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</si>
  <si>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</si>
  <si>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</si>
  <si>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</si>
  <si>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</si>
  <si>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</si>
  <si>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</si>
  <si>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</si>
  <si>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</si>
  <si>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</si>
  <si>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</si>
  <si>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</si>
  <si>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</si>
  <si>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</si>
  <si>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</si>
  <si>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</si>
  <si>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</si>
  <si>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</si>
  <si>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</si>
  <si>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</si>
  <si>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</si>
  <si>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</si>
  <si>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</si>
  <si>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</si>
  <si>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</si>
  <si>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</si>
  <si>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</si>
  <si>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</si>
  <si>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</si>
  <si>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</si>
  <si>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</si>
  <si>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</si>
  <si>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</si>
  <si>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</si>
  <si>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</si>
  <si>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</si>
  <si>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</si>
  <si>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</si>
  <si>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</si>
  <si>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</si>
  <si>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</si>
  <si>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</si>
  <si>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</si>
  <si>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</si>
  <si>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</si>
  <si>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</si>
  <si>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</si>
  <si>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</si>
  <si>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</si>
  <si>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</si>
  <si>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</si>
  <si>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</si>
  <si>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</si>
  <si>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</si>
  <si>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</si>
  <si>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</si>
  <si>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</si>
  <si>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</si>
  <si>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</si>
  <si>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</si>
  <si>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</si>
  <si>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</si>
  <si>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</si>
  <si>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</si>
  <si>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</si>
  <si>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</si>
  <si>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</si>
  <si>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</si>
  <si>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</si>
  <si>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</si>
  <si>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</si>
  <si>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</si>
  <si>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</si>
  <si>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</si>
  <si>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</si>
  <si>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</si>
  <si>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</si>
  <si>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</si>
  <si>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</si>
  <si>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</si>
  <si>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</si>
  <si>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</si>
  <si>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</si>
  <si>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</si>
  <si>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</si>
  <si>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</si>
  <si>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</si>
  <si>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</si>
  <si>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</si>
  <si>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</si>
  <si>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</si>
  <si>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</si>
  <si>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</si>
  <si>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</si>
  <si>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</si>
  <si>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</si>
  <si>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</si>
  <si>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</si>
  <si>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</si>
  <si>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</si>
  <si>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</si>
  <si>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</si>
  <si>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</si>
  <si>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</si>
  <si>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</si>
  <si>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</si>
  <si>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</si>
  <si>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</si>
  <si>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</si>
  <si>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</si>
  <si>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</si>
  <si>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</si>
  <si>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</si>
  <si>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</si>
  <si>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</si>
  <si>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</si>
  <si>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</si>
  <si>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</si>
  <si>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</si>
  <si>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</si>
  <si>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</si>
  <si>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</si>
  <si>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</si>
  <si>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</si>
  <si>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</si>
  <si>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</si>
  <si>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</si>
  <si>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</si>
  <si>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</si>
  <si>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</si>
  <si>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</si>
  <si>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</si>
  <si>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</si>
  <si>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</si>
  <si>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</si>
  <si>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</si>
  <si>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</si>
  <si>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</si>
  <si>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</si>
  <si>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</si>
  <si>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</si>
  <si>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</si>
  <si>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</si>
  <si>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</si>
  <si>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</si>
  <si>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</si>
  <si>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</si>
  <si>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</si>
  <si>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</si>
  <si>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</si>
  <si>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</si>
  <si>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</si>
  <si>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</si>
  <si>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</si>
  <si>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</si>
  <si>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</si>
  <si>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</si>
  <si>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</si>
  <si>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</si>
  <si>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</si>
  <si>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</si>
  <si>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</si>
  <si>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</si>
  <si>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</si>
  <si>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</si>
  <si>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</si>
  <si>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</si>
  <si>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</si>
  <si>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</si>
  <si>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</si>
  <si>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</si>
  <si>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</si>
  <si>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</si>
  <si>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</si>
  <si>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</si>
  <si>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</si>
  <si>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</si>
  <si>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</si>
  <si>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</si>
  <si>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</si>
  <si>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</si>
  <si>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</si>
  <si>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</si>
  <si>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</si>
  <si>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</si>
  <si>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</si>
  <si>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</si>
  <si>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</si>
  <si>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</si>
  <si>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</si>
  <si>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</si>
  <si>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</si>
  <si>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</si>
  <si>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</si>
  <si>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</si>
  <si>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</si>
  <si>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</si>
  <si>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</si>
  <si>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</si>
  <si>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</si>
  <si>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</si>
  <si>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</si>
  <si>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</si>
  <si>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</si>
  <si>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</si>
  <si>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</si>
  <si>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</si>
  <si>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</si>
  <si>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</si>
  <si>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</si>
  <si>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</si>
  <si>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</si>
  <si>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</si>
  <si>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</si>
  <si>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</si>
  <si>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</si>
  <si>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</si>
  <si>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</si>
  <si>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</si>
  <si>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</si>
  <si>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</si>
  <si>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</si>
  <si>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</si>
  <si>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</si>
  <si>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</si>
  <si>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</si>
  <si>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</si>
  <si>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</si>
  <si>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</si>
  <si>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</si>
  <si>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</si>
  <si>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</si>
  <si>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</si>
  <si>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</si>
  <si>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</si>
  <si>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</si>
  <si>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</si>
  <si>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</si>
  <si>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</si>
  <si>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</si>
  <si>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</si>
  <si>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</si>
  <si>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</si>
  <si>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</si>
  <si>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</si>
  <si>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</si>
  <si>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</si>
  <si>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</si>
  <si>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</si>
  <si>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</si>
  <si>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</si>
  <si>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</si>
  <si>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</si>
  <si>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</si>
  <si>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</si>
  <si>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</si>
  <si>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</si>
  <si>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</si>
  <si>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</si>
  <si>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</si>
  <si>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</si>
  <si>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</si>
  <si>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</si>
  <si>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</si>
  <si>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</si>
  <si>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</si>
  <si>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</si>
  <si>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</si>
  <si>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</si>
  <si>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</si>
  <si>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</si>
  <si>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</si>
  <si>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</si>
  <si>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</si>
  <si>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</si>
  <si>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</si>
  <si>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</si>
  <si>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</si>
  <si>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</si>
  <si>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</si>
  <si>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</si>
  <si>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</si>
  <si>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</si>
  <si>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</si>
  <si>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</si>
  <si>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</si>
  <si>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</si>
  <si>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</si>
  <si>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</si>
  <si>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</si>
  <si>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</si>
  <si>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</si>
  <si>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</si>
  <si>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</si>
  <si>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</si>
  <si>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</si>
  <si>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</si>
  <si>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</si>
  <si>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</si>
  <si>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</si>
  <si>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</si>
  <si>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</si>
  <si>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</si>
  <si>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</si>
  <si>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</si>
  <si>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</si>
  <si>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</si>
  <si>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</si>
  <si>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</si>
  <si>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</si>
  <si>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</si>
  <si>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</si>
  <si>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</si>
  <si>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</si>
  <si>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</si>
  <si>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</si>
  <si>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</si>
  <si>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</si>
  <si>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</si>
  <si>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</si>
  <si>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</si>
  <si>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</si>
  <si>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</si>
  <si>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</si>
  <si>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</si>
  <si>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</si>
  <si>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</si>
  <si>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</si>
  <si>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</si>
  <si>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</si>
  <si>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</si>
  <si>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</si>
  <si>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</si>
  <si>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</si>
  <si>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</si>
  <si>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</si>
  <si>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</si>
  <si>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</si>
  <si>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</si>
  <si>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</si>
  <si>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</si>
  <si>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</si>
  <si>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</si>
  <si>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</si>
  <si>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</si>
  <si>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</si>
  <si>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</si>
  <si>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</si>
  <si>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</si>
  <si>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</si>
  <si>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</si>
  <si>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</si>
  <si>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</si>
  <si>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</si>
  <si>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</si>
  <si>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</si>
  <si>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</si>
  <si>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</si>
  <si>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</si>
  <si>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</si>
  <si>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</si>
  <si>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</si>
  <si>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</si>
  <si>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</si>
  <si>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</si>
  <si>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</si>
  <si>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</si>
  <si>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</si>
  <si>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</si>
  <si>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</si>
  <si>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</si>
  <si>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</si>
  <si>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</si>
  <si>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</si>
  <si>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</si>
  <si>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</si>
  <si>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</si>
  <si>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</si>
  <si>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</si>
  <si>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</si>
  <si>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</si>
  <si>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</si>
  <si>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</si>
  <si>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</si>
  <si>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</si>
  <si>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</si>
  <si>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</si>
  <si>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</si>
  <si>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</si>
  <si>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</si>
  <si>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</si>
  <si>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</si>
  <si>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</si>
  <si>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</si>
  <si>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</si>
  <si>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</si>
  <si>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</si>
  <si>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</si>
  <si>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</si>
  <si>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</si>
  <si>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</si>
  <si>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</si>
  <si>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</si>
  <si>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</si>
  <si>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</si>
  <si>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</si>
  <si>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</si>
  <si>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</si>
  <si>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</si>
  <si>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</si>
  <si>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</si>
  <si>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</si>
  <si>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</si>
  <si>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</si>
  <si>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</si>
  <si>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</si>
  <si>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</si>
  <si>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</si>
  <si>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</si>
  <si>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</si>
  <si>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</si>
  <si>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</si>
  <si>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</si>
  <si>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</si>
  <si>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</si>
  <si>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</si>
  <si>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</si>
  <si>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</si>
  <si>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</si>
  <si>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</si>
  <si>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</si>
  <si>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</si>
  <si>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</si>
  <si>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</si>
  <si>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</si>
  <si>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</si>
  <si>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</si>
  <si>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</si>
  <si>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</si>
  <si>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</si>
  <si>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</si>
  <si>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</si>
  <si>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</si>
  <si>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</si>
  <si>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</si>
  <si>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</si>
  <si>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</si>
  <si>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</si>
  <si>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</si>
  <si>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</si>
  <si>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</si>
  <si>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</si>
  <si>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</si>
  <si>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</si>
  <si>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</si>
  <si>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</si>
  <si>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</si>
  <si>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</si>
  <si>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</si>
  <si>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</si>
  <si>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</si>
  <si>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</si>
  <si>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</si>
  <si>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</si>
  <si>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</si>
  <si>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</si>
  <si>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</si>
  <si>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</si>
  <si>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</si>
  <si>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</si>
  <si>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</si>
  <si>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</si>
  <si>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</si>
  <si>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</si>
  <si>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</si>
  <si>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</si>
  <si>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</si>
  <si>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</si>
  <si>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</si>
  <si>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</si>
  <si>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</si>
  <si>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</si>
  <si>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</si>
  <si>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</si>
  <si>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</si>
  <si>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</si>
  <si>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</si>
  <si>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</si>
  <si>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</si>
  <si>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</si>
  <si>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</si>
  <si>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</si>
  <si>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</si>
  <si>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</si>
  <si>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</si>
  <si>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</si>
  <si>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</si>
  <si>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</si>
  <si>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</si>
  <si>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</si>
  <si>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</si>
  <si>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</si>
  <si>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</si>
  <si>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</si>
  <si>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</si>
  <si>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</si>
  <si>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</si>
  <si>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</si>
  <si>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</si>
  <si>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</si>
  <si>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</si>
  <si>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</si>
  <si>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</si>
  <si>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</si>
  <si>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</si>
  <si>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</si>
  <si>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</si>
  <si>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</si>
  <si>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</si>
  <si>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</si>
  <si>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</si>
  <si>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</si>
  <si>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</si>
  <si>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</si>
  <si>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</si>
  <si>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</si>
  <si>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</si>
  <si>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</si>
  <si>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</si>
  <si>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</si>
  <si>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</si>
  <si>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</si>
  <si>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</si>
  <si>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</si>
  <si>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</si>
  <si>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</si>
  <si>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</si>
  <si>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</si>
  <si>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</si>
  <si>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</si>
  <si>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</si>
  <si>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</si>
  <si>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</si>
  <si>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</si>
  <si>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</si>
  <si>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</si>
  <si>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</si>
  <si>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</si>
  <si>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</si>
  <si>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</si>
  <si>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</si>
  <si>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</si>
  <si>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</si>
  <si>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</si>
  <si>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</si>
  <si>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</si>
  <si>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</si>
  <si>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</si>
  <si>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</si>
  <si>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</si>
  <si>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</si>
  <si>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</si>
  <si>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</si>
  <si>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</si>
  <si>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</si>
  <si>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</si>
  <si>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</si>
  <si>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</si>
  <si>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</si>
  <si>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</si>
  <si>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</si>
  <si>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</si>
  <si>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</si>
  <si>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</si>
  <si>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</si>
  <si>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</si>
  <si>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</si>
  <si>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</si>
  <si>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</si>
  <si>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</si>
  <si>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</si>
  <si>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</si>
  <si>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</si>
  <si>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</si>
  <si>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</si>
  <si>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</si>
  <si>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</si>
  <si>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</si>
  <si>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</si>
  <si>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</si>
  <si>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</si>
  <si>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</si>
  <si>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</si>
  <si>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</si>
  <si>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</si>
  <si>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</si>
  <si>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</si>
  <si>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</si>
  <si>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</si>
  <si>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</si>
  <si>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</si>
  <si>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</si>
  <si>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</si>
  <si>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</si>
  <si>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</si>
  <si>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</si>
  <si>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</si>
  <si>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</si>
  <si>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</si>
  <si>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</si>
  <si>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</si>
  <si>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</si>
  <si>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</si>
  <si>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</si>
  <si>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</si>
  <si>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</si>
  <si>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</si>
  <si>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</si>
  <si>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</si>
  <si>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</si>
  <si>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</si>
  <si>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</si>
  <si>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</si>
  <si>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</si>
  <si>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</si>
  <si>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</si>
  <si>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</si>
  <si>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</si>
  <si>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</si>
  <si>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</si>
  <si>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</si>
  <si>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</si>
  <si>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</si>
  <si>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</si>
  <si>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</si>
  <si>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</si>
  <si>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</si>
  <si>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</si>
  <si>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</si>
  <si>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</si>
  <si>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</si>
  <si>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</si>
  <si>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</si>
  <si>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</si>
  <si>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</si>
  <si>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</si>
  <si>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</si>
  <si>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</si>
  <si>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</si>
  <si>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</si>
  <si>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</si>
  <si>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</si>
  <si>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</si>
  <si>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</si>
  <si>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</si>
  <si>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</si>
  <si>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</si>
  <si>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</si>
  <si>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</si>
  <si>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</si>
  <si>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</si>
  <si>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</si>
  <si>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</si>
  <si>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</si>
  <si>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</si>
  <si>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</si>
  <si>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</si>
  <si>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</si>
  <si>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</si>
  <si>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</si>
  <si>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</si>
  <si>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</si>
  <si>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</si>
  <si>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</si>
  <si>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</si>
  <si>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</si>
  <si>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</si>
  <si>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</si>
  <si>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</si>
  <si>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</si>
  <si>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</si>
  <si>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</si>
  <si>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</si>
  <si>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</si>
  <si>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</si>
  <si>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</si>
  <si>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</si>
  <si>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</si>
  <si>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</si>
  <si>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</si>
  <si>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</si>
  <si>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</si>
  <si>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</si>
  <si>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</si>
  <si>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</si>
  <si>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</si>
  <si>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</si>
  <si>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</si>
  <si>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</si>
  <si>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</si>
  <si>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</si>
  <si>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</si>
  <si>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</si>
  <si>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</si>
  <si>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</si>
  <si>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</si>
  <si>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</si>
  <si>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</si>
  <si>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</si>
  <si>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</si>
  <si>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</si>
  <si>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</si>
  <si>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</si>
  <si>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</si>
  <si>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</si>
  <si>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</si>
  <si>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</si>
  <si>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</si>
  <si>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</si>
  <si>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</si>
  <si>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</si>
  <si>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</si>
  <si>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</si>
  <si>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</si>
  <si>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</si>
  <si>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</si>
  <si>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</si>
  <si>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</si>
  <si>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</si>
  <si>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</si>
  <si>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</si>
  <si>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</si>
  <si>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</si>
  <si>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</si>
  <si>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</si>
  <si>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</si>
  <si>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</si>
  <si>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</si>
  <si>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</si>
  <si>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</si>
  <si>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</si>
  <si>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</si>
  <si>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</si>
  <si>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</si>
  <si>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</si>
  <si>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</si>
  <si>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</si>
  <si>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</si>
  <si>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</si>
  <si>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</si>
  <si>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</si>
  <si>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</si>
  <si>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</si>
  <si>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</si>
  <si>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</si>
  <si>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</si>
  <si>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</si>
  <si>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</si>
  <si>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</si>
  <si>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</si>
  <si>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</si>
  <si>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</si>
  <si>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</si>
  <si>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</si>
  <si>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</si>
  <si>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</si>
  <si>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</si>
  <si>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</si>
  <si>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</si>
  <si>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</si>
  <si>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</si>
  <si>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</si>
  <si>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</si>
  <si>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</si>
  <si>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</si>
  <si>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</si>
  <si>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</si>
  <si>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</si>
  <si>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</si>
  <si>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</si>
  <si>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</si>
  <si>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</si>
  <si>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</si>
  <si>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</si>
  <si>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</si>
  <si>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</si>
  <si>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</si>
  <si>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</si>
  <si>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</si>
  <si>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</si>
  <si>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</si>
  <si>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</si>
  <si>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</si>
  <si>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</si>
  <si>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</si>
  <si>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</si>
  <si>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</si>
  <si>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</si>
  <si>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</si>
  <si>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</si>
  <si>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</si>
  <si>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</si>
  <si>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</si>
  <si>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</si>
  <si>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</si>
  <si>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</si>
  <si>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</si>
  <si>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</si>
  <si>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</si>
  <si>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</si>
  <si>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</si>
  <si>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</si>
  <si>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</si>
  <si>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</si>
  <si>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</si>
  <si>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</si>
  <si>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</si>
  <si>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</si>
  <si>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</si>
  <si>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</si>
  <si>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</si>
  <si>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</si>
  <si>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</si>
  <si>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</si>
  <si>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</si>
  <si>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</si>
  <si>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</si>
  <si>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</si>
  <si>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</si>
  <si>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</si>
  <si>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</si>
  <si>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</si>
  <si>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</si>
  <si>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</si>
  <si>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</si>
  <si>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</si>
  <si>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</si>
  <si>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</si>
  <si>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</si>
  <si>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</si>
  <si>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</si>
  <si>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</si>
  <si>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</si>
  <si>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</si>
  <si>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</si>
  <si>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</si>
  <si>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</si>
  <si>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</si>
  <si>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</si>
  <si>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</si>
  <si>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</si>
  <si>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</si>
  <si>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</si>
  <si>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</si>
  <si>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</si>
  <si>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</si>
  <si>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</si>
  <si>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</si>
  <si>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</si>
  <si>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</si>
  <si>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</si>
  <si>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</si>
  <si>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</si>
  <si>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</si>
  <si>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</si>
  <si>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</si>
  <si>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</si>
  <si>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</si>
  <si>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</si>
  <si>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</si>
  <si>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</si>
  <si>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</si>
  <si>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</si>
  <si>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</si>
  <si>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</si>
  <si>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</si>
  <si>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</si>
  <si>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</si>
  <si>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</si>
  <si>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</si>
  <si>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</si>
  <si>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</si>
  <si>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</si>
  <si>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</si>
  <si>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</si>
  <si>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</si>
  <si>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</si>
  <si>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</si>
  <si>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</si>
  <si>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</si>
  <si>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</si>
  <si>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</si>
  <si>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</si>
  <si>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</si>
  <si>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</si>
  <si>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</si>
  <si>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</si>
  <si>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</si>
  <si>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</si>
  <si>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</si>
  <si>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</si>
  <si>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</si>
  <si>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</si>
  <si>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</si>
  <si>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</si>
  <si>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</si>
  <si>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</si>
  <si>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</si>
  <si>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</si>
  <si>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</si>
  <si>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</si>
  <si>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</si>
  <si>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</si>
  <si>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</si>
  <si>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</si>
  <si>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</si>
  <si>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</si>
  <si>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</si>
  <si>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</si>
  <si>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</si>
  <si>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</si>
  <si>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</si>
  <si>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</si>
  <si>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</si>
  <si>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</si>
  <si>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</si>
  <si>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</si>
  <si>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</si>
  <si>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</si>
  <si>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</si>
  <si>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</si>
  <si>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</si>
  <si>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</si>
  <si>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</si>
  <si>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</si>
  <si>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</si>
  <si>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</si>
  <si>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</si>
  <si>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</si>
  <si>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</si>
  <si>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</si>
  <si>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</si>
  <si>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</si>
  <si>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</si>
  <si>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</si>
  <si>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</si>
  <si>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</si>
  <si>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</si>
  <si>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</si>
  <si>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</si>
  <si>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</si>
  <si>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</si>
  <si>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</si>
  <si>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</si>
  <si>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</si>
  <si>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</si>
  <si>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</si>
  <si>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</si>
  <si>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</si>
  <si>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</si>
  <si>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</si>
  <si>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</si>
  <si>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</si>
  <si>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</si>
  <si>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</si>
  <si>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</si>
  <si>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</si>
  <si>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</si>
  <si>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</si>
  <si>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</si>
  <si>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</si>
  <si>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</si>
  <si>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</si>
  <si>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</si>
  <si>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</si>
  <si>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</si>
  <si>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</si>
  <si>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</si>
  <si>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</si>
  <si>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</si>
  <si>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</si>
  <si>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</si>
  <si>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</si>
  <si>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</si>
  <si>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</si>
  <si>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</si>
  <si>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</si>
  <si>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</si>
  <si>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</si>
  <si>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</si>
  <si>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</si>
  <si>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</si>
  <si>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</si>
  <si>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</si>
  <si>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</si>
  <si>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</si>
  <si>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</si>
  <si>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</si>
  <si>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</si>
  <si>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</si>
  <si>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</si>
  <si>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</si>
  <si>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</si>
  <si>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</si>
  <si>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</si>
  <si>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</si>
  <si>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</si>
  <si>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</si>
  <si>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</si>
  <si>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</si>
  <si>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</si>
  <si>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</si>
  <si>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</si>
  <si>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</si>
  <si>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</si>
  <si>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</si>
  <si>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</si>
  <si>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</si>
  <si>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</si>
  <si>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</si>
  <si>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</si>
  <si>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</si>
  <si>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</si>
  <si>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</si>
  <si>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</si>
  <si>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</si>
  <si>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</si>
  <si>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</si>
  <si>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</si>
  <si>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</si>
  <si>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</si>
  <si>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</si>
  <si>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</si>
  <si>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</si>
  <si>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</si>
  <si>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</si>
  <si>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</si>
  <si>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</si>
  <si>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</si>
  <si>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</si>
  <si>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</si>
  <si>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</si>
  <si>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</si>
  <si>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</si>
  <si>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</si>
  <si>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</si>
  <si>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</si>
  <si>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</si>
  <si>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</si>
  <si>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</si>
  <si>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</si>
  <si>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</si>
  <si>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</si>
  <si>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</si>
  <si>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</si>
  <si>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</si>
  <si>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</si>
  <si>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</si>
  <si>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</si>
  <si>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</si>
  <si>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</si>
  <si>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</si>
  <si>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</si>
  <si>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</si>
  <si>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</si>
  <si>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</si>
  <si>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</si>
  <si>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</si>
  <si>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</si>
  <si>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</si>
  <si>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</si>
  <si>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</si>
  <si>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</si>
  <si>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</si>
  <si>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</si>
  <si>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</si>
  <si>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</si>
  <si>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</si>
  <si>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</si>
  <si>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</si>
  <si>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</si>
  <si>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</si>
  <si>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</si>
  <si>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</si>
  <si>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</si>
  <si>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</si>
  <si>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</si>
  <si>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</si>
  <si>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</si>
  <si>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</si>
  <si>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</si>
  <si>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</si>
  <si>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</si>
  <si>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</si>
  <si>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</si>
  <si>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</si>
  <si>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</si>
  <si>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</si>
  <si>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</si>
  <si>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</si>
  <si>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</si>
  <si>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</si>
  <si>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</si>
  <si>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</si>
  <si>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</si>
  <si>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</si>
  <si>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</si>
  <si>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</si>
  <si>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</si>
  <si>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</si>
  <si>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</si>
  <si>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</si>
  <si>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</si>
  <si>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</si>
  <si>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</si>
  <si>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</si>
  <si>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</si>
  <si>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</si>
  <si>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</si>
  <si>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</si>
  <si>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</si>
  <si>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</si>
  <si>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</si>
  <si>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</si>
  <si>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</si>
  <si>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</si>
  <si>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</si>
  <si>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</si>
  <si>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</si>
  <si>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</si>
  <si>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</si>
  <si>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</si>
  <si>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</si>
  <si>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</si>
  <si>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</si>
  <si>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</si>
  <si>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</si>
  <si>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</si>
  <si>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</si>
  <si>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</si>
  <si>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</si>
  <si>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</si>
  <si>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</si>
  <si>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</si>
  <si>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</si>
  <si>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</si>
  <si>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</si>
  <si>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</si>
  <si>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</si>
  <si>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</si>
  <si>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</si>
  <si>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</si>
  <si>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</si>
  <si>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</si>
  <si>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</si>
  <si>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</si>
  <si>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</si>
  <si>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</si>
  <si>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</si>
  <si>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</si>
  <si>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</si>
  <si>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</si>
  <si>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</si>
  <si>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</si>
  <si>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</si>
  <si>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</si>
  <si>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</si>
  <si>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</si>
  <si>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</si>
  <si>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</si>
  <si>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</si>
  <si>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</si>
  <si>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</si>
  <si>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</si>
  <si>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</si>
  <si>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</si>
  <si>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</si>
  <si>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</si>
  <si>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</si>
  <si>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</si>
  <si>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</si>
  <si>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</si>
  <si>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</si>
  <si>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</si>
  <si>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</si>
  <si>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</si>
  <si>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</si>
  <si>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</si>
  <si>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</si>
  <si>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</si>
  <si>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</si>
  <si>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</si>
  <si>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</si>
  <si>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</si>
  <si>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</si>
  <si>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</si>
  <si>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</si>
  <si>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</si>
  <si>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</si>
  <si>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</si>
  <si>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</si>
  <si>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</si>
  <si>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</si>
  <si>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</si>
  <si>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</si>
  <si>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</si>
  <si>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</si>
  <si>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</si>
  <si>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</si>
  <si>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</si>
  <si>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</si>
  <si>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</si>
  <si>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</si>
  <si>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</si>
  <si>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</si>
  <si>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</si>
  <si>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</si>
  <si>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</si>
  <si>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</si>
  <si>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</si>
  <si>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</si>
  <si>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</si>
  <si>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</si>
  <si>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</si>
  <si>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</si>
  <si>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</si>
  <si>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</si>
  <si>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</si>
  <si>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</si>
  <si>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</si>
  <si>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</si>
  <si>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</si>
  <si>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</si>
  <si>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</si>
  <si>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</si>
  <si>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</si>
  <si>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</si>
  <si>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</si>
  <si>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</si>
  <si>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</si>
  <si>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</si>
  <si>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</si>
  <si>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</si>
  <si>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</si>
  <si>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</si>
  <si>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</si>
  <si>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</si>
  <si>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</si>
  <si>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</si>
  <si>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</si>
  <si>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</si>
  <si>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</si>
  <si>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</si>
  <si>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</si>
  <si>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</si>
  <si>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</si>
  <si>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</si>
  <si>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</si>
  <si>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</si>
  <si>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</si>
  <si>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</si>
  <si>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</si>
  <si>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</si>
  <si>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</si>
  <si>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</si>
  <si>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</si>
  <si>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</si>
  <si>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</si>
  <si>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</si>
  <si>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</si>
  <si>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</si>
  <si>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</si>
  <si>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</si>
  <si>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</si>
  <si>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</si>
  <si>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</si>
  <si>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</si>
  <si>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</si>
  <si>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</si>
  <si>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</si>
  <si>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</si>
  <si>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</si>
  <si>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</si>
  <si>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</si>
  <si>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</si>
  <si>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</si>
  <si>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</si>
  <si>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</si>
  <si>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</si>
  <si>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</si>
  <si>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</si>
  <si>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</si>
  <si>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</si>
  <si>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</si>
  <si>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</si>
  <si>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</si>
  <si>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</si>
  <si>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</si>
  <si>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</si>
  <si>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</si>
  <si>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</si>
  <si>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</si>
  <si>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</si>
  <si>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</si>
  <si>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</si>
  <si>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</si>
  <si>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</si>
  <si>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</si>
  <si>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</si>
  <si>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</si>
  <si>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</si>
  <si>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</si>
  <si>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</si>
  <si>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</si>
  <si>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</si>
  <si>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</si>
  <si>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</si>
  <si>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</si>
  <si>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</si>
  <si>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</si>
  <si>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</si>
  <si>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</si>
  <si>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</si>
  <si>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</si>
  <si>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</si>
  <si>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</si>
  <si>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</si>
  <si>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</si>
  <si>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</si>
  <si>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</si>
  <si>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</si>
  <si>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</si>
  <si>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</si>
  <si>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</si>
  <si>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</si>
  <si>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</si>
  <si>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</si>
  <si>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</si>
  <si>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</si>
  <si>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</si>
  <si>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</si>
  <si>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</si>
  <si>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</si>
  <si>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</si>
  <si>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</si>
  <si>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</si>
  <si>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</si>
  <si>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</si>
  <si>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</si>
  <si>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</si>
  <si>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</si>
  <si>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</si>
  <si>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</si>
  <si>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</si>
  <si>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</si>
  <si>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</si>
  <si>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</si>
  <si>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</si>
  <si>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</si>
  <si>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</si>
  <si>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</si>
  <si>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</si>
  <si>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</si>
  <si>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</si>
  <si>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</si>
  <si>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</si>
  <si>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</si>
  <si>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</si>
  <si>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</si>
  <si>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</si>
  <si>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</si>
  <si>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</si>
  <si>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</si>
  <si>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</si>
  <si>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</si>
  <si>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</si>
  <si>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</si>
  <si>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</si>
  <si>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</si>
  <si>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</si>
  <si>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</si>
  <si>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</si>
  <si>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</si>
  <si>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</si>
  <si>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</si>
  <si>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</si>
  <si>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</si>
  <si>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</si>
  <si>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</si>
  <si>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</si>
  <si>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</si>
  <si>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</si>
  <si>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</si>
  <si>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</si>
  <si>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</si>
  <si>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</si>
  <si>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</si>
  <si>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</si>
  <si>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</si>
  <si>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</si>
  <si>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</si>
  <si>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</si>
  <si>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</si>
  <si>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</si>
  <si>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</si>
  <si>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</si>
  <si>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</si>
  <si>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</si>
  <si>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</si>
  <si>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</si>
  <si>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</si>
  <si>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</si>
  <si>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</si>
  <si>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</si>
  <si>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</si>
  <si>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</si>
  <si>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</si>
  <si>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</si>
  <si>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</si>
  <si>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</si>
  <si>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</si>
  <si>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</si>
  <si>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</si>
  <si>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</si>
  <si>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</si>
  <si>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</si>
  <si>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</si>
  <si>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</si>
  <si>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</si>
  <si>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</si>
  <si>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</si>
  <si>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</si>
  <si>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</si>
  <si>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</si>
  <si>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</si>
  <si>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</si>
  <si>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</si>
  <si>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</si>
  <si>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</si>
  <si>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</si>
  <si>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</si>
  <si>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</si>
  <si>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</si>
  <si>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</si>
  <si>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</si>
  <si>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</si>
  <si>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</si>
  <si>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</si>
  <si>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</si>
  <si>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</si>
  <si>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</si>
  <si>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</si>
  <si>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</si>
  <si>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</si>
  <si>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</si>
  <si>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</si>
  <si>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</si>
  <si>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</si>
  <si>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</si>
  <si>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</si>
  <si>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</si>
  <si>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</si>
  <si>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</si>
  <si>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</si>
  <si>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</si>
  <si>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</si>
  <si>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</si>
  <si>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</si>
  <si>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</si>
  <si>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</si>
  <si>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</si>
  <si>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</si>
  <si>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</si>
  <si>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</si>
  <si>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</si>
  <si>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</si>
  <si>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</si>
  <si>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</si>
  <si>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</si>
  <si>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</si>
  <si>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</si>
  <si>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</si>
  <si>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</si>
  <si>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</si>
  <si>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</si>
  <si>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</si>
  <si>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</si>
  <si>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</si>
  <si>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</si>
  <si>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</si>
  <si>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</si>
  <si>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</si>
  <si>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</si>
  <si>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</si>
  <si>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</si>
  <si>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</si>
  <si>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</si>
  <si>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</si>
  <si>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</si>
  <si>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</si>
  <si>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</si>
  <si>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</si>
  <si>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</si>
  <si>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</si>
  <si>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</si>
  <si>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</si>
  <si>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</si>
  <si>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</si>
  <si>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</si>
  <si>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</si>
  <si>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</si>
  <si>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</si>
  <si>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</si>
  <si>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</si>
  <si>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</si>
  <si>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</si>
  <si>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</si>
  <si>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</si>
  <si>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</si>
  <si>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</si>
  <si>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</si>
  <si>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</si>
  <si>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</si>
  <si>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</si>
  <si>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</si>
  <si>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</si>
  <si>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</si>
  <si>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</si>
  <si>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</si>
  <si>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</si>
  <si>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</si>
  <si>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</si>
  <si>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</si>
  <si>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</si>
  <si>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</si>
  <si>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</si>
  <si>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</si>
  <si>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</si>
  <si>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</si>
  <si>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</si>
  <si>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</si>
  <si>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</si>
  <si>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</si>
  <si>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</si>
  <si>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</si>
  <si>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</si>
  <si>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</si>
  <si>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</si>
  <si>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</si>
  <si>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</si>
  <si>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</si>
  <si>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</si>
  <si>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</si>
  <si>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</si>
  <si>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</si>
  <si>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</si>
  <si>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</si>
  <si>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</si>
  <si>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</si>
  <si>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</si>
  <si>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</si>
  <si>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</si>
  <si>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</si>
  <si>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</si>
  <si>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</si>
  <si>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</si>
  <si>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</si>
  <si>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</si>
  <si>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</si>
  <si>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</si>
  <si>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</si>
  <si>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</si>
  <si>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</si>
  <si>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</si>
  <si>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</si>
  <si>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</si>
  <si>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</si>
  <si>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</si>
  <si>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</si>
  <si>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</si>
  <si>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</si>
  <si>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</si>
  <si>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</si>
  <si>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</si>
  <si>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</si>
  <si>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</si>
  <si>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</si>
  <si>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</si>
  <si>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</si>
  <si>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</si>
  <si>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</si>
  <si>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</si>
  <si>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</si>
  <si>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</si>
  <si>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</si>
  <si>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</si>
  <si>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</si>
  <si>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</si>
  <si>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</si>
  <si>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</si>
  <si>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</si>
  <si>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</si>
  <si>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</si>
  <si>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</si>
  <si>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</si>
  <si>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</si>
  <si>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</si>
  <si>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</si>
  <si>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</si>
  <si>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</si>
  <si>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</si>
  <si>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</si>
  <si>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</si>
  <si>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</si>
  <si>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</si>
  <si>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</si>
  <si>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</si>
  <si>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</si>
  <si>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</si>
  <si>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</si>
  <si>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</si>
  <si>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</si>
  <si>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</si>
  <si>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</si>
  <si>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</si>
  <si>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</si>
  <si>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</si>
  <si>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</si>
  <si>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</si>
  <si>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</si>
  <si>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</si>
  <si>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</si>
  <si>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</si>
  <si>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</si>
  <si>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</si>
  <si>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</si>
  <si>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</si>
  <si>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</si>
  <si>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</si>
  <si>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</si>
  <si>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</si>
  <si>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</si>
  <si>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</si>
  <si>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</si>
  <si>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</si>
  <si>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</si>
  <si>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</si>
  <si>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</si>
  <si>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</si>
  <si>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</si>
  <si>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</si>
  <si>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</si>
  <si>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</si>
  <si>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</si>
  <si>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</si>
  <si>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</si>
  <si>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</si>
  <si>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</si>
  <si>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</si>
  <si>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</si>
  <si>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</si>
  <si>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</si>
  <si>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</si>
  <si>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</si>
  <si>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</si>
  <si>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</si>
  <si>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</si>
  <si>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</si>
  <si>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</si>
  <si>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</si>
  <si>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</si>
  <si>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</si>
  <si>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</si>
  <si>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</si>
  <si>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</si>
  <si>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</si>
  <si>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</si>
  <si>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</si>
  <si>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</si>
  <si>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</si>
  <si>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</si>
  <si>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</si>
  <si>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</si>
  <si>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</si>
  <si>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</si>
  <si>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</si>
  <si>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</si>
  <si>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</si>
  <si>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</si>
  <si>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</si>
  <si>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</si>
  <si>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</si>
  <si>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</si>
  <si>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</si>
  <si>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</si>
  <si>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</si>
  <si>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</si>
  <si>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</si>
  <si>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</si>
  <si>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</si>
  <si>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</si>
  <si>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</si>
  <si>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</si>
  <si>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</si>
  <si>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</si>
  <si>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</si>
  <si>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</si>
  <si>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</si>
  <si>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</si>
  <si>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</si>
  <si>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</si>
  <si>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</si>
  <si>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</si>
  <si>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</si>
  <si>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</si>
  <si>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</si>
  <si>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</si>
  <si>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</si>
  <si>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</si>
  <si>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</si>
  <si>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</si>
  <si>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</si>
  <si>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</si>
  <si>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</si>
  <si>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</si>
  <si>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</si>
  <si>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</si>
  <si>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</si>
  <si>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</si>
  <si>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</si>
  <si>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</si>
  <si>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</si>
  <si>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</si>
  <si>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</si>
  <si>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</si>
  <si>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</si>
  <si>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</si>
  <si>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</si>
  <si>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</si>
  <si>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</si>
  <si>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</si>
  <si>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</si>
  <si>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</si>
  <si>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</si>
  <si>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</si>
  <si>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</si>
  <si>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</si>
  <si>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</si>
  <si>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</si>
  <si>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</si>
  <si>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</si>
  <si>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</si>
  <si>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</si>
  <si>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</si>
  <si>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</si>
  <si>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</si>
  <si>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</si>
  <si>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</si>
  <si>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</si>
  <si>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</si>
  <si>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</si>
  <si>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</si>
  <si>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</si>
  <si>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</si>
  <si>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</si>
  <si>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</si>
  <si>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</si>
  <si>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</si>
  <si>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</si>
  <si>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</si>
  <si>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</si>
  <si>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</si>
  <si>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</si>
  <si>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</si>
  <si>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</si>
  <si>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</si>
  <si>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</si>
  <si>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</si>
  <si>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</si>
  <si>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</si>
  <si>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</si>
  <si>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</si>
  <si>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</si>
  <si>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</si>
  <si>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</si>
  <si>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</si>
  <si>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</si>
  <si>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</si>
  <si>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</si>
  <si>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</si>
  <si>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</si>
  <si>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</si>
  <si>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</si>
  <si>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</si>
  <si>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</si>
  <si>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</si>
  <si>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</si>
  <si>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</si>
  <si>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</si>
  <si>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</si>
  <si>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</si>
  <si>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</si>
  <si>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</si>
  <si>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</si>
  <si>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</si>
  <si>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</si>
  <si>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</si>
  <si>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</si>
  <si>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</si>
  <si>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</si>
  <si>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</si>
  <si>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</si>
  <si>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</si>
  <si>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</si>
  <si>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</si>
  <si>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</si>
  <si>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</si>
  <si>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</si>
  <si>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</si>
  <si>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</si>
  <si>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</si>
  <si>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</si>
  <si>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</si>
  <si>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</si>
  <si>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</si>
  <si>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</si>
  <si>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</si>
  <si>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</si>
  <si>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</si>
  <si>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</si>
  <si>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</si>
  <si>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</si>
  <si>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</si>
  <si>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</si>
  <si>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</si>
  <si>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</si>
  <si>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</si>
  <si>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</si>
  <si>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</si>
  <si>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</si>
  <si>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</si>
  <si>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</si>
  <si>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</si>
  <si>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</si>
  <si>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</si>
  <si>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</si>
  <si>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</si>
  <si>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</si>
  <si>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</si>
  <si>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</si>
  <si>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</si>
  <si>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</si>
  <si>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</si>
  <si>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</si>
  <si>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</si>
  <si>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</si>
  <si>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</si>
  <si>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</si>
  <si>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</si>
  <si>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</si>
  <si>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</si>
  <si>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</si>
  <si>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</si>
  <si>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</si>
  <si>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</si>
  <si>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</si>
  <si>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</si>
  <si>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</si>
  <si>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</si>
  <si>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</si>
  <si>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</si>
  <si>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</si>
  <si>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</si>
  <si>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</si>
  <si>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</si>
  <si>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</si>
  <si>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</si>
  <si>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</si>
  <si>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</si>
  <si>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</si>
  <si>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</si>
  <si>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</si>
  <si>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</si>
  <si>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</si>
  <si>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</si>
  <si>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</si>
  <si>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</si>
  <si>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</si>
  <si>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</si>
  <si>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</si>
  <si>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</si>
  <si>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</si>
  <si>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</si>
  <si>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</si>
  <si>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</si>
  <si>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</si>
  <si>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</si>
  <si>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</si>
  <si>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</si>
  <si>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</si>
  <si>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</si>
  <si>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</si>
  <si>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</si>
  <si>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</si>
  <si>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</si>
  <si>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</si>
  <si>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</si>
  <si>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</si>
  <si>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</si>
  <si>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</si>
  <si>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</si>
  <si>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</si>
  <si>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</si>
  <si>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</si>
  <si>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</si>
  <si>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</si>
  <si>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</si>
  <si>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</si>
  <si>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</si>
  <si>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</si>
  <si>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</si>
  <si>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</si>
  <si>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</si>
  <si>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</si>
  <si>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</si>
  <si>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</si>
  <si>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</si>
  <si>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</si>
  <si>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</si>
  <si>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</si>
  <si>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</si>
  <si>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</si>
  <si>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</si>
  <si>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</si>
  <si>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</si>
  <si>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</si>
  <si>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</si>
  <si>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</si>
  <si>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</si>
  <si>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</si>
  <si>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</si>
  <si>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</si>
  <si>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</si>
  <si>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</si>
  <si>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</si>
  <si>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</si>
  <si>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</si>
  <si>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</si>
  <si>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</si>
  <si>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</si>
  <si>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</si>
  <si>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</si>
  <si>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</si>
  <si>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</si>
  <si>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</si>
  <si>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</si>
  <si>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</si>
  <si>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</si>
  <si>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</si>
  <si>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</si>
  <si>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</si>
  <si>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</si>
  <si>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</si>
  <si>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</si>
  <si>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</si>
  <si>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</si>
  <si>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</si>
  <si>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</si>
  <si>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</si>
  <si>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</si>
  <si>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</si>
  <si>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</si>
  <si>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</si>
  <si>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</si>
  <si>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</si>
  <si>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</si>
  <si>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</si>
  <si>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</si>
  <si>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</si>
  <si>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</si>
  <si>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</si>
  <si>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</si>
  <si>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</si>
  <si>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</si>
  <si>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</si>
  <si>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</si>
  <si>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</si>
  <si>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</si>
  <si>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</si>
  <si>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</si>
  <si>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</si>
  <si>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</si>
  <si>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</si>
  <si>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</si>
  <si>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</si>
  <si>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</si>
  <si>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</si>
  <si>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</si>
  <si>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</si>
  <si>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</si>
  <si>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</si>
  <si>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</si>
  <si>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</si>
  <si>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</si>
  <si>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</si>
  <si>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</si>
  <si>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</si>
  <si>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</si>
  <si>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</si>
  <si>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</si>
  <si>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</si>
  <si>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</si>
  <si>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</si>
  <si>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</si>
  <si>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</si>
  <si>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</si>
  <si>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</si>
  <si>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</si>
  <si>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</si>
  <si>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</si>
  <si>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</si>
  <si>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</si>
  <si>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</si>
  <si>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</si>
  <si>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</si>
  <si>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</si>
  <si>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</si>
  <si>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</si>
  <si>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</si>
  <si>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</si>
  <si>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</si>
  <si>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</si>
  <si>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</si>
  <si>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</si>
  <si>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</si>
  <si>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</si>
  <si>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</si>
  <si>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</si>
  <si>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</si>
  <si>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</si>
  <si>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</si>
  <si>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</si>
  <si>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</si>
  <si>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</si>
  <si>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</si>
  <si>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</si>
  <si>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</si>
  <si>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</si>
  <si>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</si>
  <si>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</si>
  <si>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</si>
  <si>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</si>
  <si>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</si>
  <si>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</si>
  <si>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</si>
  <si>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</si>
  <si>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</si>
  <si>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</si>
  <si>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</si>
  <si>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</si>
  <si>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</si>
  <si>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</si>
  <si>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</si>
  <si>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</si>
  <si>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</si>
  <si>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</si>
  <si>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</si>
  <si>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</si>
  <si>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</si>
  <si>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</si>
  <si>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</si>
  <si>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</si>
  <si>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</si>
  <si>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</si>
  <si>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</si>
  <si>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</si>
  <si>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</si>
  <si>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</si>
  <si>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</si>
  <si>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</si>
  <si>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</si>
  <si>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</si>
  <si>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</si>
  <si>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</si>
  <si>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</si>
  <si>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</si>
  <si>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</si>
  <si>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</si>
  <si>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</si>
  <si>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</si>
  <si>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</si>
  <si>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</si>
  <si>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</si>
  <si>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</si>
  <si>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</si>
  <si>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</si>
  <si>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</si>
  <si>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</si>
  <si>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</si>
  <si>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</si>
  <si>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</si>
  <si>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</si>
  <si>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</si>
  <si>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</si>
  <si>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</si>
  <si>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</si>
  <si>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</si>
  <si>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</si>
  <si>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</si>
  <si>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</si>
  <si>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</si>
  <si>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</si>
  <si>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</si>
  <si>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</si>
  <si>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</si>
  <si>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</si>
  <si>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</si>
  <si>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</si>
  <si>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</si>
  <si>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</si>
  <si>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</si>
  <si>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</si>
  <si>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</si>
  <si>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</si>
  <si>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</si>
  <si>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</si>
  <si>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</si>
  <si>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</si>
  <si>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</si>
  <si>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</si>
  <si>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</si>
  <si>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</si>
  <si>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</si>
  <si>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</si>
  <si>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</si>
  <si>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</si>
  <si>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</si>
  <si>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</si>
  <si>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</si>
  <si>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</si>
  <si>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</si>
  <si>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</si>
  <si>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</si>
  <si>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</si>
  <si>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</si>
  <si>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</si>
  <si>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</si>
  <si>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</si>
  <si>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</si>
  <si>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</si>
  <si>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</si>
  <si>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</si>
  <si>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</si>
  <si>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</si>
  <si>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</si>
  <si>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</si>
  <si>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</si>
  <si>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</si>
  <si>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</si>
  <si>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</si>
  <si>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</si>
  <si>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</si>
  <si>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</si>
  <si>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</si>
  <si>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</si>
  <si>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</si>
  <si>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</si>
  <si>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</si>
  <si>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</si>
  <si>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</si>
  <si>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</si>
  <si>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</si>
  <si>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</si>
  <si>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</si>
  <si>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</si>
  <si>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</si>
  <si>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</si>
  <si>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</si>
  <si>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</si>
  <si>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</si>
  <si>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</si>
  <si>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</si>
  <si>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</si>
  <si>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</si>
  <si>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</si>
  <si>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</si>
  <si>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</si>
  <si>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</si>
  <si>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</si>
  <si>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</si>
  <si>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</si>
  <si>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</si>
  <si>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</si>
  <si>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</si>
  <si>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</si>
  <si>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</si>
  <si>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</si>
  <si>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</si>
  <si>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</si>
  <si>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</si>
  <si>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</si>
  <si>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</si>
  <si>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</si>
  <si>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</si>
  <si>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</si>
  <si>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</si>
  <si>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</si>
  <si>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</si>
  <si>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</si>
  <si>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</si>
  <si>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</si>
  <si>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</si>
  <si>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</si>
  <si>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</si>
  <si>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</si>
  <si>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</si>
  <si>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</si>
  <si>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</si>
  <si>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</si>
  <si>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</si>
  <si>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</si>
  <si>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</si>
  <si>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</si>
  <si>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</si>
  <si>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</si>
  <si>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</si>
  <si>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</si>
  <si>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</si>
  <si>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</si>
  <si>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</si>
  <si>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</si>
  <si>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</si>
  <si>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</si>
  <si>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</si>
  <si>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</si>
  <si>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</si>
  <si>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</si>
  <si>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</si>
  <si>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</si>
  <si>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</si>
  <si>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</si>
  <si>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</si>
  <si>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</si>
  <si>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</si>
  <si>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</si>
  <si>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</si>
  <si>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</si>
  <si>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</si>
  <si>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</si>
  <si>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</si>
  <si>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</si>
  <si>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</si>
  <si>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</si>
  <si>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</si>
  <si>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</si>
  <si>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</si>
  <si>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</si>
  <si>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</si>
  <si>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</si>
  <si>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</si>
  <si>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</si>
  <si>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</si>
  <si>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</si>
  <si>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</si>
  <si>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</si>
  <si>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</si>
  <si>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</si>
  <si>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</si>
  <si>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</si>
  <si>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</si>
  <si>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</si>
  <si>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</si>
  <si>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</si>
  <si>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</si>
  <si>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</si>
  <si>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</si>
  <si>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</si>
  <si>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</si>
  <si>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</si>
  <si>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</si>
  <si>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</si>
  <si>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</si>
  <si>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</si>
  <si>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</si>
  <si>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</si>
  <si>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</si>
  <si>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</si>
  <si>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</si>
  <si>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</si>
  <si>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</si>
  <si>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</si>
  <si>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</si>
  <si>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</si>
  <si>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</si>
  <si>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</si>
  <si>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</si>
  <si>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</si>
  <si>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</si>
  <si>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</si>
  <si>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</si>
  <si>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</si>
  <si>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</si>
  <si>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</si>
  <si>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</si>
  <si>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</si>
  <si>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</si>
  <si>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</si>
  <si>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</si>
  <si>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</si>
  <si>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</si>
  <si>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</si>
  <si>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</si>
  <si>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</si>
  <si>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</si>
  <si>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</si>
  <si>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</si>
  <si>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</si>
  <si>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</si>
  <si>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</si>
  <si>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</si>
  <si>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</si>
  <si>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</si>
  <si>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</si>
  <si>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</si>
  <si>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</si>
  <si>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</si>
  <si>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</si>
  <si>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</si>
  <si>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</si>
  <si>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</si>
  <si>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</si>
  <si>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</si>
  <si>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</si>
  <si>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</si>
  <si>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</si>
  <si>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</si>
  <si>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</si>
  <si>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</si>
  <si>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</si>
  <si>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</si>
  <si>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</si>
  <si>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</si>
  <si>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</si>
  <si>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</si>
  <si>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</si>
  <si>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</si>
  <si>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</si>
  <si>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</si>
  <si>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</si>
  <si>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</si>
  <si>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</si>
  <si>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</si>
  <si>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</si>
  <si>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</si>
  <si>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</si>
  <si>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</si>
  <si>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</si>
  <si>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</si>
  <si>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</si>
  <si>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</si>
  <si>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</si>
  <si>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</si>
  <si>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</si>
  <si>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</si>
  <si>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</si>
  <si>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</si>
  <si>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</si>
  <si>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</si>
  <si>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</si>
  <si>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</si>
  <si>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</si>
  <si>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</si>
  <si>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</si>
  <si>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</si>
  <si>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</si>
  <si>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</si>
  <si>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</si>
  <si>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</si>
  <si>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</si>
  <si>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</si>
  <si>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</si>
  <si>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</si>
  <si>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</si>
  <si>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</si>
  <si>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</si>
  <si>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</si>
  <si>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</si>
  <si>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</si>
  <si>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</si>
  <si>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</si>
  <si>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</si>
  <si>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</si>
  <si>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</si>
  <si>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</si>
  <si>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</si>
  <si>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</si>
  <si>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</si>
  <si>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</si>
  <si>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</si>
  <si>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</si>
  <si>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</si>
  <si>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</si>
  <si>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</si>
  <si>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</si>
  <si>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</si>
  <si>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</si>
  <si>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</si>
  <si>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</si>
  <si>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</si>
  <si>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</si>
  <si>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</si>
  <si>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</si>
  <si>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</si>
  <si>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</si>
  <si>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</si>
  <si>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</si>
  <si>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</si>
  <si>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</si>
  <si>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</si>
  <si>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</si>
  <si>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</si>
  <si>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</si>
  <si>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</si>
  <si>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</si>
  <si>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</si>
  <si>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</si>
  <si>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</si>
  <si>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</si>
  <si>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</si>
  <si>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</si>
  <si>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</si>
  <si>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</si>
  <si>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</si>
  <si>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</si>
  <si>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</si>
  <si>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</si>
  <si>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</si>
  <si>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</si>
  <si>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</si>
  <si>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</si>
  <si>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</si>
  <si>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</si>
  <si>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</si>
  <si>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</si>
  <si>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</si>
  <si>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</si>
  <si>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</si>
  <si>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</si>
  <si>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</si>
  <si>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</si>
  <si>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</si>
  <si>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</si>
  <si>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</si>
  <si>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</si>
  <si>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</si>
  <si>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</si>
  <si>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</si>
  <si>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</si>
  <si>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</si>
  <si>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</si>
  <si>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</si>
  <si>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</si>
  <si>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</si>
  <si>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</si>
  <si>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</si>
  <si>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</si>
  <si>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</si>
  <si>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</si>
  <si>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</si>
  <si>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</si>
  <si>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</si>
  <si>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</si>
  <si>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</si>
  <si>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</si>
  <si>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</si>
  <si>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</si>
  <si>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</si>
  <si>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</si>
  <si>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</si>
  <si>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</si>
  <si>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</si>
  <si>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</si>
  <si>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</si>
  <si>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</si>
  <si>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</si>
  <si>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</si>
  <si>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</si>
  <si>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</si>
  <si>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</si>
  <si>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</si>
  <si>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</si>
  <si>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</si>
  <si>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</si>
  <si>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</si>
  <si>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</si>
  <si>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</si>
  <si>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</si>
  <si>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</si>
  <si>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</si>
  <si>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</si>
  <si>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</si>
  <si>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</si>
  <si>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</si>
  <si>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</si>
  <si>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</si>
  <si>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</si>
  <si>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</si>
  <si>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</si>
  <si>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</si>
  <si>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</si>
  <si>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</si>
  <si>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</si>
  <si>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</si>
  <si>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</si>
  <si>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</si>
  <si>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</si>
  <si>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</si>
  <si>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</si>
  <si>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</si>
  <si>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</si>
  <si>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</si>
  <si>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</si>
  <si>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</si>
  <si>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</si>
  <si>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</si>
  <si>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</si>
  <si>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</si>
  <si>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</si>
  <si>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</si>
  <si>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</si>
  <si>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</si>
  <si>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</si>
  <si>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</si>
  <si>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</si>
  <si>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</si>
  <si>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</si>
  <si>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</si>
  <si>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</si>
  <si>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</si>
  <si>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</si>
  <si>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</si>
  <si>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</si>
  <si>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</si>
  <si>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</si>
  <si>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</si>
  <si>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</si>
  <si>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</si>
  <si>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</si>
  <si>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</si>
  <si>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</si>
  <si>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</si>
  <si>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</si>
  <si>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</si>
  <si>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</si>
  <si>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</si>
  <si>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</si>
  <si>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</si>
  <si>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</si>
  <si>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</si>
  <si>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</si>
  <si>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</si>
  <si>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</si>
  <si>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</si>
  <si>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</si>
  <si>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</si>
  <si>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</si>
  <si>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</si>
  <si>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</si>
  <si>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</si>
  <si>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</si>
  <si>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</si>
  <si>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</si>
  <si>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</si>
  <si>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</si>
  <si>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</si>
  <si>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</si>
  <si>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</si>
  <si>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</si>
  <si>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</si>
  <si>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</si>
  <si>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</si>
  <si>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</si>
  <si>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</si>
  <si>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</si>
  <si>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</si>
  <si>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</si>
  <si>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</si>
  <si>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</si>
  <si>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</si>
  <si>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</si>
  <si>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</si>
  <si>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</si>
  <si>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</si>
  <si>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</si>
  <si>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</si>
  <si>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</si>
  <si>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</si>
  <si>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</si>
  <si>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</si>
  <si>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</si>
  <si>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</si>
  <si>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</si>
  <si>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</si>
  <si>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</si>
  <si>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</si>
  <si>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</si>
  <si>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</si>
  <si>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</si>
  <si>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</si>
  <si>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</si>
  <si>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</si>
  <si>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</si>
  <si>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</si>
  <si>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</si>
  <si>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</si>
  <si>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</si>
  <si>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</si>
  <si>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</si>
  <si>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</si>
  <si>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</si>
  <si>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</si>
  <si>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</si>
  <si>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</si>
  <si>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</si>
  <si>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</si>
  <si>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</si>
  <si>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</si>
  <si>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</si>
  <si>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</si>
  <si>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</si>
  <si>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</si>
  <si>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</si>
  <si>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</si>
  <si>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</si>
  <si>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</si>
  <si>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</si>
  <si>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</si>
  <si>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</si>
  <si>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</si>
  <si>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</si>
  <si>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</si>
  <si>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</si>
  <si>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</si>
  <si>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</si>
  <si>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</si>
  <si>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</si>
  <si>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</si>
  <si>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</si>
  <si>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</si>
  <si>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</si>
  <si>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</si>
  <si>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</si>
  <si>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</si>
  <si>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</si>
  <si>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</si>
  <si>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</si>
  <si>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</si>
  <si>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</si>
  <si>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</si>
  <si>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</si>
  <si>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</si>
  <si>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</si>
  <si>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</si>
  <si>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</si>
  <si>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</si>
  <si>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</si>
  <si>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</si>
  <si>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</si>
  <si>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</si>
  <si>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</si>
  <si>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</si>
  <si>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</si>
  <si>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</si>
  <si>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</si>
  <si>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</si>
  <si>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</si>
  <si>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</si>
  <si>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</si>
  <si>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</si>
  <si>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</si>
  <si>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</si>
  <si>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</si>
  <si>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</si>
  <si>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</si>
  <si>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</si>
  <si>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</si>
  <si>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</si>
  <si>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</si>
  <si>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</si>
  <si>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</si>
  <si>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</si>
  <si>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</si>
  <si>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</si>
  <si>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</si>
  <si>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</si>
  <si>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</si>
  <si>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</si>
  <si>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</si>
  <si>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</si>
  <si>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</si>
  <si>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</si>
  <si>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</si>
  <si>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</si>
  <si>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</si>
  <si>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</si>
  <si>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</si>
  <si>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</si>
  <si>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</si>
  <si>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</si>
  <si>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</si>
  <si>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</si>
  <si>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</si>
  <si>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</si>
  <si>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</si>
  <si>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</si>
  <si>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</si>
  <si>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</si>
  <si>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</si>
  <si>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</si>
  <si>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</si>
  <si>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</si>
  <si>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</si>
  <si>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</si>
  <si>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</si>
  <si>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</si>
  <si>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</si>
  <si>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</si>
  <si>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</si>
  <si>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</si>
  <si>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</si>
  <si>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</si>
  <si>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</si>
  <si>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</si>
  <si>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</si>
  <si>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</si>
  <si>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</si>
  <si>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</si>
  <si>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</si>
  <si>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</si>
  <si>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</si>
  <si>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</si>
  <si>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</si>
  <si>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</si>
  <si>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</si>
  <si>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</si>
  <si>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</si>
  <si>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</si>
  <si>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</si>
  <si>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</si>
  <si>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</si>
  <si>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</si>
  <si>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</si>
  <si>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</si>
  <si>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</si>
  <si>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</si>
  <si>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</si>
  <si>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</si>
  <si>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</si>
  <si>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</si>
  <si>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</si>
  <si>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</si>
  <si>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</si>
  <si>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</si>
  <si>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</si>
  <si>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</si>
  <si>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</si>
  <si>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</si>
  <si>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</si>
  <si>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</si>
  <si>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</si>
  <si>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</si>
  <si>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</si>
  <si>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</si>
  <si>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</si>
  <si>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</si>
  <si>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</si>
  <si>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</si>
  <si>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</si>
  <si>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</si>
  <si>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</si>
  <si>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</si>
  <si>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</si>
  <si>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</si>
  <si>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</si>
  <si>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</si>
  <si>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</si>
  <si>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</si>
  <si>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</si>
  <si>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</si>
  <si>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</si>
  <si>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</si>
  <si>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</si>
  <si>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</si>
  <si>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</si>
  <si>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</si>
  <si>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</si>
  <si>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</si>
  <si>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</si>
  <si>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</si>
  <si>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</si>
  <si>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</si>
  <si>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</si>
  <si>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</si>
  <si>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</si>
  <si>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</si>
  <si>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</si>
  <si>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</si>
  <si>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</si>
  <si>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</si>
  <si>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</si>
  <si>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</si>
  <si>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</si>
  <si>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</si>
  <si>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</si>
  <si>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</si>
  <si>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</si>
  <si>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</si>
  <si>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</si>
  <si>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</si>
  <si>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</si>
  <si>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</si>
  <si>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</si>
  <si>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</si>
  <si>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</si>
  <si>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</si>
  <si>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</si>
  <si>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</si>
  <si>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</si>
  <si>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</si>
  <si>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</si>
  <si>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</si>
  <si>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</si>
  <si>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</si>
  <si>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</si>
  <si>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</si>
  <si>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</si>
  <si>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</si>
  <si>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</si>
  <si>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</si>
  <si>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</si>
  <si>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</si>
  <si>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</si>
  <si>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</si>
  <si>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</si>
  <si>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</si>
  <si>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</si>
  <si>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</si>
  <si>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</si>
  <si>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</si>
  <si>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</si>
  <si>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</si>
  <si>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</si>
  <si>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</si>
  <si>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</si>
  <si>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</si>
  <si>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</si>
  <si>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</si>
  <si>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</si>
  <si>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</si>
  <si>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</si>
  <si>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</si>
  <si>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</si>
  <si>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</si>
  <si>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</si>
  <si>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</si>
  <si>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</si>
  <si>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</si>
  <si>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</si>
  <si>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</si>
  <si>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</si>
  <si>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</si>
  <si>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</si>
  <si>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</si>
  <si>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</si>
  <si>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</si>
  <si>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</si>
  <si>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</si>
  <si>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</si>
  <si>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</si>
  <si>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</si>
  <si>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</si>
  <si>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</si>
  <si>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</si>
  <si>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</si>
  <si>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</si>
  <si>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</si>
  <si>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</si>
  <si>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</si>
  <si>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</si>
  <si>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</si>
  <si>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</si>
  <si>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</si>
  <si>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</si>
  <si>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</si>
  <si>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</si>
  <si>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</si>
  <si>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</si>
  <si>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</si>
  <si>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</si>
  <si>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</si>
  <si>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</si>
  <si>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</si>
  <si>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</si>
  <si>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</si>
  <si>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</si>
  <si>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</si>
  <si>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</si>
  <si>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</si>
  <si>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</si>
  <si>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</si>
  <si>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</si>
  <si>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</si>
  <si>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</si>
  <si>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</si>
  <si>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</si>
  <si>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</si>
  <si>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</si>
  <si>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</si>
  <si>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</si>
  <si>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</si>
  <si>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</si>
  <si>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</si>
  <si>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</si>
  <si>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</si>
  <si>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</si>
  <si>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</si>
  <si>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</si>
  <si>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</si>
  <si>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</si>
  <si>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</si>
  <si>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</si>
  <si>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</si>
  <si>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</si>
  <si>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</si>
  <si>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</si>
  <si>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</si>
  <si>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</si>
  <si>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</si>
  <si>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</si>
  <si>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</si>
  <si>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</si>
  <si>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</si>
  <si>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</si>
  <si>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</si>
  <si>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</si>
  <si>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</si>
  <si>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</si>
  <si>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</si>
  <si>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</si>
  <si>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</si>
  <si>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</si>
  <si>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</si>
  <si>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</si>
  <si>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</si>
  <si>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</si>
  <si>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</si>
  <si>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</si>
  <si>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</si>
  <si>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</si>
  <si>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</si>
  <si>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</si>
  <si>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</si>
  <si>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</si>
  <si>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</si>
  <si>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</si>
  <si>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</si>
  <si>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</si>
  <si>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</si>
  <si>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</si>
  <si>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</si>
  <si>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</si>
  <si>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</si>
  <si>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</si>
  <si>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</si>
  <si>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</si>
  <si>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</si>
  <si>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</si>
  <si>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</si>
  <si>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</si>
  <si>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</si>
  <si>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</si>
  <si>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</si>
  <si>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</si>
  <si>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</si>
  <si>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</si>
  <si>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</si>
  <si>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</si>
  <si>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</si>
  <si>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</si>
  <si>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</si>
  <si>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</si>
  <si>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</si>
  <si>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</si>
  <si>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</si>
  <si>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</si>
  <si>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</si>
  <si>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</si>
  <si>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</si>
  <si>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</si>
  <si>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</si>
  <si>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</si>
  <si>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</si>
  <si>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</si>
  <si>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</si>
  <si>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</si>
  <si>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</si>
  <si>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</si>
  <si>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</si>
  <si>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</si>
  <si>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</si>
  <si>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</si>
  <si>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</si>
  <si>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</si>
  <si>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</si>
  <si>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</si>
  <si>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</si>
  <si>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</si>
  <si>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</si>
  <si>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</si>
  <si>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</si>
  <si>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</si>
  <si>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</si>
  <si>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</si>
  <si>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</si>
  <si>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</si>
  <si>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</si>
  <si>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</si>
  <si>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</si>
  <si>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</si>
  <si>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</si>
  <si>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</si>
  <si>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</si>
  <si>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</si>
  <si>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</si>
  <si>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</si>
  <si>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</si>
  <si>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</si>
  <si>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</si>
  <si>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</si>
  <si>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</si>
  <si>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</si>
  <si>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</si>
  <si>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</si>
  <si>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</si>
  <si>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</si>
  <si>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</si>
  <si>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</si>
  <si>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</si>
  <si>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</si>
  <si>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</si>
  <si>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</si>
  <si>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</si>
  <si>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</si>
  <si>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</si>
  <si>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</si>
  <si>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</si>
  <si>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</si>
  <si>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</si>
  <si>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</si>
  <si>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</si>
  <si>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</si>
  <si>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</si>
  <si>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</si>
  <si>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</si>
  <si>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</si>
  <si>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</si>
  <si>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</si>
  <si>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</si>
  <si>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</si>
  <si>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</si>
  <si>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</si>
  <si>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</si>
  <si>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</si>
  <si>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</si>
  <si>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</si>
  <si>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</si>
  <si>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</si>
  <si>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</si>
  <si>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</si>
  <si>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</si>
  <si>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</si>
  <si>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</si>
  <si>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</si>
  <si>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</si>
  <si>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</si>
  <si>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</si>
  <si>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</si>
  <si>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</si>
  <si>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</si>
  <si>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</si>
  <si>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</si>
  <si>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</si>
  <si>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</si>
  <si>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</si>
  <si>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</si>
  <si>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</si>
  <si>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</si>
  <si>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</si>
  <si>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</si>
  <si>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</si>
  <si>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</si>
  <si>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</si>
  <si>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</si>
  <si>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</si>
  <si>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</si>
  <si>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</si>
  <si>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</si>
  <si>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</si>
  <si>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</si>
  <si>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</si>
  <si>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</si>
  <si>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</si>
  <si>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</si>
  <si>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</si>
  <si>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</si>
  <si>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</si>
  <si>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</si>
  <si>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</si>
  <si>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</si>
  <si>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</si>
  <si>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</si>
  <si>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</si>
  <si>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</si>
  <si>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</si>
  <si>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</si>
  <si>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</si>
  <si>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</si>
  <si>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</si>
  <si>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</si>
  <si>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</si>
  <si>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</si>
  <si>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</si>
  <si>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</si>
  <si>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</si>
  <si>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</si>
  <si>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</si>
  <si>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</si>
  <si>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</si>
  <si>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</si>
  <si>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</si>
  <si>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</si>
  <si>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</si>
  <si>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</si>
  <si>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</si>
  <si>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</si>
  <si>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</si>
  <si>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</si>
  <si>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</si>
  <si>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</si>
  <si>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</si>
  <si>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</si>
  <si>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</si>
  <si>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</si>
  <si>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</si>
  <si>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</si>
  <si>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</si>
  <si>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</si>
  <si>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</si>
  <si>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</si>
  <si>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</si>
  <si>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</si>
  <si>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</si>
  <si>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</si>
  <si>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</si>
  <si>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</si>
  <si>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</si>
  <si>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</si>
  <si>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</si>
  <si>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</si>
  <si>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</si>
  <si>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</si>
  <si>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</si>
  <si>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</si>
  <si>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</si>
  <si>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</si>
  <si>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</si>
  <si>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</si>
  <si>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</si>
  <si>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</si>
  <si>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</si>
  <si>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</si>
  <si>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</si>
  <si>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</si>
  <si>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</si>
  <si>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</si>
  <si>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</si>
  <si>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</si>
  <si>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</si>
  <si>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</si>
  <si>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</si>
  <si>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</si>
  <si>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</si>
  <si>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</si>
  <si>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</si>
  <si>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</si>
  <si>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</si>
  <si>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</si>
  <si>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</si>
  <si>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</si>
  <si>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</si>
  <si>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</si>
  <si>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</si>
  <si>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</si>
  <si>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</si>
  <si>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</si>
  <si>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</si>
  <si>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</si>
  <si>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</si>
  <si>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</si>
  <si>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</si>
  <si>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</si>
  <si>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</si>
  <si>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</si>
  <si>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</si>
  <si>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</si>
  <si>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</si>
  <si>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</si>
  <si>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</si>
  <si>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</si>
  <si>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</si>
  <si>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</si>
  <si>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</si>
  <si>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</si>
  <si>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</si>
  <si>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</si>
  <si>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</si>
  <si>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</si>
  <si>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</si>
  <si>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</si>
  <si>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</si>
  <si>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</si>
  <si>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</si>
  <si>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</si>
  <si>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</si>
  <si>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</si>
  <si>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</si>
  <si>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</si>
  <si>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</si>
  <si>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</si>
  <si>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</si>
  <si>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</si>
  <si>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</si>
  <si>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</si>
  <si>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</si>
  <si>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</si>
  <si>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</si>
  <si>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</si>
  <si>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</si>
  <si>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</si>
  <si>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</si>
  <si>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</si>
  <si>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</si>
  <si>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</si>
  <si>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</si>
  <si>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</si>
  <si>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</si>
  <si>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</si>
  <si>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</si>
  <si>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</si>
  <si>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</si>
  <si>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</si>
  <si>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</si>
  <si>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</si>
  <si>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</si>
  <si>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</si>
  <si>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</si>
  <si>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</si>
  <si>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</si>
  <si>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</si>
  <si>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</si>
  <si>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</si>
  <si>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</si>
  <si>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</si>
  <si>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</si>
  <si>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</si>
  <si>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</si>
  <si>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</si>
  <si>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</si>
  <si>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</si>
  <si>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</si>
  <si>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</si>
  <si>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</si>
  <si>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</si>
  <si>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</si>
  <si>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</si>
  <si>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</si>
  <si>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</si>
  <si>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</si>
  <si>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</si>
  <si>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</si>
  <si>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</si>
  <si>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</si>
  <si>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</si>
  <si>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</si>
  <si>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</si>
  <si>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</si>
  <si>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</si>
  <si>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</si>
  <si>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</si>
  <si>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</si>
  <si>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</si>
  <si>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</si>
  <si>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</si>
  <si>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</si>
  <si>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</si>
  <si>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</si>
  <si>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</si>
  <si>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</si>
  <si>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</si>
  <si>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</si>
  <si>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</si>
  <si>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</si>
  <si>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</si>
  <si>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</si>
  <si>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</si>
  <si>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</si>
  <si>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</si>
  <si>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</si>
  <si>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</si>
  <si>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</si>
  <si>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</si>
  <si>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</si>
  <si>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</si>
  <si>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</si>
  <si>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</si>
  <si>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</si>
  <si>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</si>
  <si>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</si>
  <si>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</si>
  <si>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</si>
  <si>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</si>
  <si>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</si>
  <si>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</si>
  <si>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</si>
  <si>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</si>
  <si>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</si>
  <si>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</si>
  <si>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</si>
  <si>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</si>
  <si>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</si>
  <si>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</si>
  <si>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</si>
  <si>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</si>
  <si>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</si>
  <si>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</si>
  <si>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</si>
  <si>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</si>
  <si>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</si>
  <si>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</si>
  <si>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</si>
  <si>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</si>
  <si>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</si>
  <si>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</si>
  <si>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</si>
  <si>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</si>
  <si>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</si>
  <si>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</si>
  <si>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</si>
  <si>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</si>
  <si>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</si>
  <si>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</si>
  <si>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</si>
  <si>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</si>
  <si>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</si>
  <si>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</si>
  <si>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</si>
  <si>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</si>
  <si>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</si>
  <si>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</si>
  <si>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</si>
  <si>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</si>
  <si>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</si>
  <si>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</si>
  <si>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</si>
  <si>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</si>
  <si>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</si>
  <si>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</si>
  <si>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</si>
  <si>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</si>
  <si>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</si>
  <si>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</si>
  <si>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</si>
  <si>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</si>
  <si>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</si>
  <si>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</si>
  <si>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</si>
  <si>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</si>
  <si>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</si>
  <si>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</si>
  <si>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</si>
  <si>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</si>
  <si>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</si>
  <si>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</si>
  <si>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</si>
  <si>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</si>
  <si>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</si>
  <si>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</si>
  <si>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</si>
  <si>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</si>
  <si>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</si>
  <si>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</si>
  <si>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</si>
  <si>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</si>
  <si>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</si>
  <si>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</si>
  <si>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</si>
  <si>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</si>
  <si>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</si>
  <si>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</si>
  <si>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</si>
  <si>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</si>
  <si>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</si>
  <si>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</si>
  <si>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</si>
  <si>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</si>
  <si>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</si>
  <si>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</si>
  <si>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</si>
  <si>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</si>
  <si>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</si>
  <si>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</si>
  <si>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</si>
  <si>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</si>
  <si>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</si>
  <si>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</si>
  <si>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</si>
  <si>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</si>
  <si>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</si>
  <si>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</si>
  <si>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</si>
  <si>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</si>
  <si>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</si>
  <si>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</si>
  <si>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</si>
  <si>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</si>
  <si>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</si>
  <si>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</si>
  <si>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</si>
  <si>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</si>
  <si>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</si>
  <si>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</si>
  <si>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</si>
  <si>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</si>
  <si>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</si>
  <si>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</si>
  <si>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</si>
  <si>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</si>
  <si>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</si>
  <si>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</si>
  <si>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</si>
  <si>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</si>
  <si>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</si>
  <si>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</si>
  <si>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</si>
  <si>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</si>
  <si>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</si>
  <si>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</si>
  <si>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</si>
  <si>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</si>
  <si>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</si>
  <si>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</si>
  <si>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</si>
  <si>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</si>
  <si>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</si>
  <si>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</si>
  <si>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</si>
  <si>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</si>
  <si>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</si>
  <si>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</si>
  <si>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</si>
  <si>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</si>
  <si>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</si>
  <si>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</si>
  <si>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</si>
  <si>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</si>
  <si>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</si>
  <si>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</si>
  <si>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</si>
  <si>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</si>
  <si>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</si>
  <si>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</si>
  <si>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</si>
  <si>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</si>
  <si>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</si>
  <si>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</si>
  <si>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</si>
  <si>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</si>
  <si>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</si>
  <si>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</si>
  <si>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</si>
  <si>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</si>
  <si>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</si>
  <si>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</si>
  <si>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</si>
  <si>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</si>
  <si>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</si>
  <si>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</si>
  <si>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</si>
  <si>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</si>
  <si>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</si>
  <si>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</si>
  <si>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</si>
  <si>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</si>
  <si>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</si>
  <si>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</si>
  <si>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</si>
  <si>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</si>
  <si>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</si>
  <si>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</si>
  <si>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</si>
  <si>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</si>
  <si>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</si>
  <si>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</si>
  <si>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</si>
  <si>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</si>
  <si>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</si>
  <si>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</si>
  <si>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</si>
  <si>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</si>
  <si>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</si>
  <si>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</si>
  <si>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</si>
  <si>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</si>
  <si>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</si>
  <si>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</si>
  <si>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</si>
  <si>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</si>
  <si>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</si>
  <si>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</si>
  <si>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</si>
  <si>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</si>
  <si>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</si>
  <si>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</si>
  <si>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</si>
  <si>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</si>
  <si>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</si>
  <si>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</si>
  <si>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</si>
  <si>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</si>
  <si>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</si>
  <si>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</si>
  <si>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</si>
  <si>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</si>
  <si>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</si>
  <si>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</si>
  <si>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</si>
  <si>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</si>
  <si>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</si>
  <si>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</si>
  <si>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</si>
  <si>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</si>
  <si>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</si>
  <si>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</si>
  <si>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</si>
  <si>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</si>
  <si>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</si>
  <si>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</si>
  <si>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</si>
  <si>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</si>
  <si>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</si>
  <si>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</si>
  <si>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</si>
  <si>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</si>
  <si>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</si>
  <si>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</si>
  <si>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</si>
  <si>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</si>
  <si>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</si>
  <si>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</si>
  <si>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</si>
  <si>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</si>
  <si>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</si>
  <si>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</si>
  <si>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</si>
  <si>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</si>
  <si>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</si>
  <si>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</si>
  <si>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</si>
  <si>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</si>
  <si>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</si>
  <si>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</si>
  <si>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</si>
  <si>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</si>
  <si>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</si>
  <si>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</si>
  <si>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</si>
  <si>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</si>
  <si>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</si>
  <si>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</si>
  <si>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</si>
  <si>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</si>
  <si>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</si>
  <si>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</si>
  <si>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</si>
  <si>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</si>
  <si>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</si>
  <si>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</si>
  <si>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</si>
  <si>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</si>
  <si>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</si>
  <si>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</si>
  <si>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</si>
  <si>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</si>
  <si>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</si>
  <si>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</si>
  <si>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</si>
  <si>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</si>
  <si>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</si>
  <si>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</si>
  <si>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</si>
  <si>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</si>
  <si>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</si>
  <si>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</si>
  <si>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</si>
  <si>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</si>
  <si>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</si>
  <si>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</si>
  <si>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</si>
  <si>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</si>
  <si>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</si>
  <si>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</si>
  <si>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</si>
  <si>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</si>
  <si>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</si>
  <si>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</si>
  <si>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</si>
  <si>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</si>
  <si>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</si>
  <si>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</si>
  <si>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</si>
  <si>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</si>
  <si>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</si>
  <si>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</si>
  <si>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</si>
  <si>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</si>
  <si>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</si>
  <si>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</si>
  <si>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</si>
  <si>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</si>
  <si>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</si>
  <si>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</si>
  <si>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</si>
  <si>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</si>
  <si>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</si>
  <si>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</si>
  <si>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</si>
  <si>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</si>
  <si>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</si>
  <si>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</si>
  <si>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</si>
  <si>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</si>
  <si>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</si>
  <si>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</si>
  <si>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</si>
  <si>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</si>
  <si>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</si>
  <si>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</si>
  <si>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</si>
  <si>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</si>
  <si>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</si>
  <si>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</si>
  <si>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</si>
  <si>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</si>
  <si>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</si>
  <si>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</si>
  <si>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</si>
  <si>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</si>
  <si>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</si>
  <si>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</si>
  <si>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</si>
  <si>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</si>
  <si>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</si>
  <si>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</si>
  <si>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</si>
  <si>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</si>
  <si>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</si>
  <si>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</si>
  <si>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</si>
  <si>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</si>
  <si>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</si>
  <si>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</si>
  <si>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</si>
  <si>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</si>
  <si>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</si>
  <si>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</si>
  <si>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</si>
  <si>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</si>
  <si>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</si>
  <si>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</si>
  <si>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</si>
  <si>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</si>
  <si>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</si>
  <si>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</si>
  <si>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</si>
  <si>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</si>
  <si>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</si>
  <si>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</si>
  <si>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</si>
  <si>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</si>
  <si>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</si>
  <si>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</si>
  <si>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</si>
  <si>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</si>
  <si>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</si>
  <si>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</si>
  <si>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</si>
  <si>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</si>
  <si>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</si>
  <si>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</si>
  <si>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</si>
  <si>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</si>
  <si>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</si>
  <si>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</si>
  <si>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</si>
  <si>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</si>
  <si>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</si>
  <si>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</si>
  <si>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</si>
  <si>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</si>
  <si>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</si>
  <si>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</si>
  <si>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</si>
  <si>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</si>
  <si>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</si>
  <si>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</si>
  <si>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</si>
  <si>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</si>
  <si>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</si>
  <si>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</si>
  <si>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</si>
  <si>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</si>
  <si>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</si>
  <si>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</si>
  <si>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</si>
  <si>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</si>
  <si>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</si>
  <si>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</si>
  <si>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</si>
  <si>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</si>
  <si>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</si>
  <si>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</si>
  <si>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</si>
  <si>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</si>
  <si>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</si>
  <si>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</si>
  <si>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</si>
  <si>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</si>
  <si>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</si>
  <si>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</si>
  <si>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</si>
  <si>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</si>
  <si>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</si>
  <si>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</si>
  <si>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</si>
  <si>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</si>
  <si>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</si>
  <si>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</si>
  <si>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</si>
  <si>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</si>
  <si>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</si>
  <si>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</si>
  <si>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</si>
  <si>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</si>
  <si>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</si>
  <si>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</si>
  <si>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</si>
  <si>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</si>
  <si>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</si>
  <si>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</si>
  <si>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</si>
  <si>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</si>
  <si>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</si>
  <si>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</si>
  <si>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</si>
  <si>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</si>
  <si>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</si>
  <si>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</si>
  <si>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</si>
  <si>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</si>
  <si>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</si>
  <si>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</si>
  <si>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</si>
  <si>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</si>
  <si>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</si>
  <si>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</si>
  <si>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</si>
  <si>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</si>
  <si>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</si>
  <si>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</si>
  <si>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</si>
  <si>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</si>
  <si>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</si>
  <si>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</si>
  <si>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</si>
  <si>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</si>
  <si>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</si>
  <si>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</si>
  <si>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</si>
  <si>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</si>
  <si>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</si>
  <si>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</si>
  <si>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</si>
  <si>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</si>
  <si>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</si>
  <si>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</si>
  <si>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</si>
  <si>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</si>
  <si>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</si>
  <si>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</si>
  <si>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</si>
  <si>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</si>
  <si>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</si>
  <si>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</si>
  <si>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</si>
  <si>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</si>
  <si>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</si>
  <si>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</si>
  <si>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</si>
  <si>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</si>
  <si>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</si>
  <si>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</si>
  <si>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</si>
  <si>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</si>
  <si>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</si>
  <si>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</si>
  <si>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</si>
  <si>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</si>
  <si>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</si>
  <si>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</si>
  <si>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</si>
  <si>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</si>
  <si>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</si>
  <si>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</si>
  <si>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</si>
  <si>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</si>
  <si>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</si>
  <si>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</si>
  <si>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</si>
  <si>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</si>
  <si>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</si>
  <si>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</si>
  <si>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</si>
  <si>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</si>
  <si>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</si>
  <si>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</si>
  <si>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</si>
  <si>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</si>
  <si>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</si>
  <si>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</si>
  <si>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</si>
  <si>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</si>
  <si>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</si>
  <si>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</si>
  <si>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</si>
  <si>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</si>
  <si>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</si>
  <si>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</si>
  <si>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</si>
  <si>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</si>
  <si>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</si>
  <si>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</si>
  <si>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</si>
  <si>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</si>
  <si>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</si>
  <si>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</si>
  <si>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</si>
  <si>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</si>
  <si>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</si>
  <si>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</si>
  <si>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</si>
  <si>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</si>
  <si>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</si>
  <si>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</si>
  <si>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</si>
  <si>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</si>
  <si>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</si>
  <si>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</si>
  <si>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</si>
  <si>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</si>
  <si>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</si>
  <si>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</si>
  <si>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</si>
  <si>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</si>
  <si>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</si>
  <si>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</si>
  <si>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</si>
  <si>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</si>
  <si>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</si>
  <si>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</si>
  <si>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</si>
  <si>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</si>
  <si>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</si>
  <si>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</si>
  <si>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</si>
  <si>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</si>
  <si>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</si>
  <si>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</si>
  <si>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</si>
  <si>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</si>
  <si>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</si>
  <si>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</si>
  <si>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</si>
  <si>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</si>
  <si>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</si>
  <si>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</si>
  <si>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</si>
  <si>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</si>
  <si>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</si>
  <si>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</si>
  <si>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</si>
  <si>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</si>
  <si>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</si>
  <si>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</si>
  <si>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</si>
  <si>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</si>
  <si>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</si>
  <si>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</si>
  <si>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</si>
  <si>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</si>
  <si>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</si>
  <si>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</si>
  <si>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</si>
  <si>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</si>
  <si>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</si>
  <si>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</si>
  <si>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</si>
  <si>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</si>
  <si>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</si>
  <si>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</si>
  <si>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</si>
  <si>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</si>
  <si>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</si>
  <si>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</si>
  <si>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</si>
  <si>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</si>
  <si>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</si>
  <si>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</si>
  <si>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</si>
  <si>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</si>
  <si>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</si>
  <si>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</si>
  <si>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</si>
  <si>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</si>
  <si>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</si>
  <si>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</si>
  <si>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</si>
  <si>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</si>
  <si>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</si>
  <si>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</si>
  <si>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</si>
  <si>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</si>
  <si>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</si>
  <si>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</si>
  <si>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</si>
  <si>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</si>
  <si>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</si>
  <si>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</si>
  <si>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</si>
  <si>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</si>
  <si>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</si>
  <si>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</si>
  <si>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</si>
  <si>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</si>
  <si>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</si>
  <si>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</si>
  <si>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</si>
  <si>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</si>
  <si>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</si>
  <si>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</si>
  <si>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</si>
  <si>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</si>
  <si>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</si>
  <si>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</si>
  <si>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</si>
  <si>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</si>
  <si>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</si>
  <si>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</si>
  <si>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</si>
  <si>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</si>
  <si>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</si>
  <si>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</si>
  <si>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</si>
  <si>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</si>
  <si>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</si>
  <si>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</si>
  <si>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</si>
  <si>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</si>
  <si>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</si>
  <si>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</si>
  <si>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</si>
  <si>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</si>
  <si>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</si>
  <si>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</si>
  <si>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</si>
  <si>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</si>
  <si>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</si>
  <si>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</si>
  <si>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</si>
  <si>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</si>
  <si>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</si>
  <si>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</si>
  <si>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</si>
  <si>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</si>
  <si>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</si>
  <si>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</si>
  <si>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</si>
  <si>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</si>
  <si>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</si>
  <si>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</si>
  <si>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</si>
  <si>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</si>
  <si>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</si>
  <si>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</si>
  <si>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</si>
  <si>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</si>
  <si>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</si>
  <si>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</si>
  <si>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</si>
  <si>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</si>
  <si>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</si>
  <si>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</si>
  <si>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</si>
  <si>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</si>
  <si>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</si>
  <si>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</si>
  <si>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</si>
  <si>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</si>
  <si>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</si>
  <si>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</si>
  <si>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</si>
  <si>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</si>
  <si>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</si>
  <si>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</si>
  <si>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</si>
  <si>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</si>
  <si>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</si>
  <si>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</si>
  <si>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</si>
  <si>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</si>
  <si>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</si>
  <si>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</si>
  <si>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</si>
  <si>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</si>
  <si>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</si>
  <si>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</si>
  <si>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</si>
  <si>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</si>
  <si>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</si>
  <si>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</si>
  <si>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</si>
  <si>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</si>
  <si>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</si>
  <si>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</si>
  <si>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</si>
  <si>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</si>
  <si>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</si>
  <si>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</si>
  <si>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</si>
  <si>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</si>
  <si>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</si>
  <si>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</si>
  <si>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</si>
  <si>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</si>
  <si>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</si>
  <si>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</si>
  <si>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</si>
  <si>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</si>
  <si>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</si>
  <si>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</si>
  <si>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</si>
  <si>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</si>
  <si>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</si>
  <si>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</si>
  <si>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</si>
  <si>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</si>
  <si>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</si>
  <si>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</si>
  <si>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</si>
  <si>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</si>
  <si>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</si>
  <si>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</si>
  <si>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</si>
  <si>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</si>
  <si>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</si>
  <si>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</si>
  <si>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</si>
  <si>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</si>
  <si>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</si>
  <si>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</si>
  <si>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</si>
  <si>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</si>
  <si>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</si>
  <si>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</si>
  <si>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</si>
  <si>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</si>
  <si>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</si>
  <si>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</si>
  <si>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</si>
  <si>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</si>
  <si>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</si>
  <si>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</si>
  <si>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</si>
  <si>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</si>
  <si>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</si>
  <si>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</si>
  <si>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</si>
  <si>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</si>
  <si>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</si>
  <si>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</si>
  <si>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</si>
  <si>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</si>
  <si>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</si>
  <si>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</si>
  <si>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</si>
  <si>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</si>
  <si>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</si>
  <si>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</si>
  <si>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</si>
  <si>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</si>
  <si>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</si>
  <si>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</si>
  <si>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</si>
  <si>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</si>
  <si>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</si>
  <si>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</si>
  <si>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</si>
  <si>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</si>
  <si>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</si>
  <si>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</si>
  <si>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</si>
  <si>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</si>
  <si>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</si>
  <si>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</si>
  <si>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</si>
  <si>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</si>
  <si>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</si>
  <si>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</si>
  <si>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</si>
  <si>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</si>
  <si>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</si>
  <si>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</si>
  <si>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</si>
  <si>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</si>
  <si>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</si>
  <si>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</si>
  <si>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</si>
  <si>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</si>
  <si>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</si>
  <si>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</si>
  <si>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</si>
  <si>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</si>
  <si>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</si>
  <si>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</si>
  <si>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</si>
  <si>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</si>
  <si>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</si>
  <si>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</si>
  <si>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</si>
  <si>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</si>
  <si>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</si>
  <si>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</si>
  <si>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</si>
  <si>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</si>
  <si>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</si>
  <si>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</si>
  <si>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</si>
  <si>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</si>
  <si>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</si>
  <si>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</si>
  <si>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</si>
  <si>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</si>
  <si>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</si>
  <si>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</si>
  <si>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</si>
  <si>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</si>
  <si>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</si>
  <si>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</si>
  <si>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</si>
  <si>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</si>
  <si>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</si>
  <si>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</si>
  <si>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</si>
  <si>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</si>
  <si>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</si>
  <si>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</si>
  <si>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</si>
  <si>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</si>
  <si>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</si>
  <si>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</si>
  <si>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</si>
  <si>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</si>
  <si>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</si>
  <si>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</si>
  <si>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</si>
  <si>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</si>
  <si>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</si>
  <si>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</si>
  <si>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</si>
  <si>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</si>
  <si>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</si>
  <si>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</si>
  <si>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</si>
  <si>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</si>
  <si>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</si>
  <si>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</si>
  <si>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</si>
  <si>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</si>
  <si>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</si>
  <si>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</si>
  <si>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</si>
  <si>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</si>
  <si>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</si>
  <si>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</si>
  <si>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</si>
  <si>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</si>
  <si>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</si>
  <si>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</si>
  <si>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</si>
  <si>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</si>
  <si>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</si>
  <si>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</si>
  <si>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</si>
  <si>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</si>
  <si>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</si>
  <si>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</si>
  <si>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</si>
  <si>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</si>
  <si>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</si>
  <si>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</si>
  <si>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</si>
  <si>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</si>
  <si>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</si>
  <si>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</si>
  <si>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</si>
  <si>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</si>
  <si>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</si>
  <si>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</si>
  <si>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</si>
  <si>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</si>
  <si>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</si>
  <si>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</si>
  <si>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</si>
  <si>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</si>
  <si>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</si>
  <si>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</si>
  <si>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</si>
  <si>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</si>
  <si>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</si>
  <si>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</si>
  <si>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</si>
  <si>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</si>
  <si>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</si>
  <si>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</si>
  <si>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</si>
  <si>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</si>
  <si>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</si>
  <si>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</si>
  <si>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</si>
  <si>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</si>
  <si>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</si>
  <si>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</si>
  <si>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</si>
  <si>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</si>
  <si>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</si>
  <si>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</si>
  <si>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</si>
  <si>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</si>
  <si>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</si>
  <si>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</si>
  <si>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</si>
  <si>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</si>
  <si>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</si>
  <si>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</si>
  <si>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</si>
  <si>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</si>
  <si>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</si>
  <si>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</si>
  <si>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</si>
  <si>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</si>
  <si>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</si>
  <si>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</si>
  <si>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</si>
  <si>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</si>
  <si>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</si>
  <si>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</si>
  <si>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</si>
  <si>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</si>
  <si>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</si>
  <si>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</si>
  <si>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</si>
  <si>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</si>
  <si>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</si>
  <si>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</si>
  <si>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</si>
  <si>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</si>
  <si>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</si>
  <si>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</si>
  <si>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</si>
  <si>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</si>
  <si>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</si>
  <si>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</si>
  <si>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</si>
  <si>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</si>
  <si>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</si>
  <si>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</si>
  <si>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</si>
  <si>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</si>
  <si>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</si>
  <si>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</si>
  <si>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</si>
  <si>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</si>
  <si>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</si>
  <si>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</si>
  <si>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</si>
  <si>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</si>
  <si>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</si>
  <si>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</si>
  <si>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</si>
  <si>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</si>
  <si>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</si>
  <si>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</si>
  <si>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</si>
  <si>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</si>
  <si>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</si>
  <si>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</si>
  <si>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</si>
  <si>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</si>
  <si>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</si>
  <si>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</si>
  <si>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</si>
  <si>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</si>
  <si>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</si>
  <si>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</si>
  <si>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</si>
  <si>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</si>
  <si>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</si>
  <si>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</si>
  <si>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</si>
  <si>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</si>
  <si>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</si>
  <si>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</si>
  <si>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</si>
  <si>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</si>
  <si>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</si>
  <si>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</si>
  <si>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</si>
  <si>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</si>
  <si>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</si>
  <si>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</si>
  <si>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</si>
  <si>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</si>
  <si>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</si>
  <si>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</si>
  <si>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</si>
  <si>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</si>
  <si>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</si>
  <si>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</si>
  <si>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</si>
  <si>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</si>
  <si>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</si>
  <si>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</si>
  <si>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</si>
  <si>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</si>
  <si>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</si>
  <si>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</si>
  <si>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</si>
  <si>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</si>
  <si>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</si>
  <si>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</si>
  <si>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</si>
  <si>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</si>
  <si>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</si>
  <si>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</si>
  <si>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</si>
  <si>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</si>
  <si>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</si>
  <si>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</si>
  <si>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</si>
  <si>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</si>
  <si>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</si>
  <si>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</si>
  <si>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</si>
  <si>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</si>
  <si>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</si>
  <si>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</si>
  <si>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</si>
  <si>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</si>
  <si>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</si>
  <si>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</si>
  <si>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</si>
  <si>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</si>
  <si>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</si>
  <si>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</si>
  <si>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</si>
  <si>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</si>
  <si>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</si>
  <si>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</si>
  <si>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</si>
  <si>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</si>
  <si>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</si>
  <si>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</si>
  <si>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</si>
  <si>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</si>
  <si>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</si>
  <si>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</si>
  <si>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</si>
  <si>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</si>
  <si>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</si>
  <si>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</si>
  <si>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</si>
  <si>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</si>
  <si>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</si>
  <si>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</si>
  <si>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</si>
  <si>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</si>
  <si>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</si>
  <si>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</si>
  <si>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</si>
  <si>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</si>
  <si>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</si>
  <si>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</si>
  <si>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</si>
  <si>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</si>
  <si>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</si>
  <si>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</si>
  <si>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</si>
  <si>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</si>
  <si>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</si>
  <si>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</si>
  <si>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</si>
  <si>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</si>
  <si>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</si>
  <si>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</si>
  <si>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</si>
  <si>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</si>
  <si>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</si>
  <si>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</si>
  <si>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</si>
  <si>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</si>
  <si>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</si>
  <si>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</si>
  <si>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</si>
  <si>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</si>
  <si>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</si>
  <si>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</si>
  <si>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</si>
  <si>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</si>
  <si>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</si>
  <si>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</si>
  <si>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</si>
  <si>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</si>
  <si>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</si>
  <si>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</si>
  <si>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</si>
  <si>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</si>
  <si>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</si>
  <si>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</si>
  <si>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</si>
  <si>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</si>
  <si>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</si>
  <si>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</si>
  <si>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</si>
  <si>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</si>
  <si>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</si>
  <si>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</si>
  <si>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</si>
  <si>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</si>
  <si>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</si>
  <si>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</si>
  <si>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</si>
  <si>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</si>
  <si>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</si>
  <si>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</si>
  <si>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</si>
  <si>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</si>
  <si>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</si>
  <si>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</si>
  <si>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</si>
  <si>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</si>
  <si>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</si>
  <si>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</si>
  <si>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</si>
  <si>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</si>
  <si>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</si>
  <si>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</si>
  <si>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</si>
  <si>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</si>
  <si>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</si>
  <si>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</si>
  <si>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</si>
  <si>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</si>
  <si>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</si>
  <si>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</si>
  <si>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</si>
  <si>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</si>
  <si>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</si>
  <si>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</si>
  <si>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</si>
  <si>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</si>
  <si>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</si>
  <si>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</si>
  <si>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</si>
  <si>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</si>
  <si>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</si>
  <si>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</si>
  <si>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</si>
  <si>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</si>
  <si>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</si>
  <si>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</si>
  <si>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</si>
  <si>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</si>
  <si>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</si>
  <si>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</si>
  <si>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</si>
  <si>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</si>
  <si>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</si>
  <si>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</si>
  <si>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</si>
  <si>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</si>
  <si>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</si>
  <si>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</si>
  <si>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</si>
  <si>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</si>
  <si>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</si>
  <si>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</si>
  <si>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</si>
  <si>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</si>
  <si>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</si>
  <si>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</si>
  <si>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</si>
  <si>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</si>
  <si>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</si>
  <si>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</si>
  <si>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</si>
  <si>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</si>
  <si>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</si>
  <si>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</si>
  <si>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</si>
  <si>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</si>
  <si>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</si>
  <si>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</si>
  <si>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</si>
  <si>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</si>
  <si>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</si>
  <si>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</si>
  <si>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</si>
  <si>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</si>
  <si>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</si>
  <si>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</si>
  <si>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</si>
  <si>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</si>
  <si>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</si>
  <si>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</si>
  <si>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</si>
  <si>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</si>
  <si>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</si>
  <si>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</si>
  <si>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</si>
  <si>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</si>
  <si>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</si>
  <si>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</si>
  <si>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</si>
  <si>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</si>
  <si>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</si>
  <si>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</si>
  <si>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</si>
  <si>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</si>
  <si>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</si>
  <si>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</si>
  <si>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</si>
  <si>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</si>
  <si>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</si>
  <si>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</si>
  <si>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</si>
  <si>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</si>
  <si>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</si>
  <si>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</si>
  <si>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</si>
  <si>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</si>
  <si>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</si>
  <si>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</si>
  <si>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</si>
  <si>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</si>
  <si>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</si>
  <si>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</si>
  <si>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</si>
  <si>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</si>
  <si>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</si>
  <si>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</si>
  <si>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</si>
  <si>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</si>
  <si>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</si>
  <si>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</si>
  <si>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</si>
  <si>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</si>
  <si>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</si>
  <si>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</si>
  <si>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</si>
  <si>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</si>
  <si>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</si>
  <si>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</si>
  <si>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</si>
  <si>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</si>
  <si>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</si>
  <si>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</si>
  <si>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</si>
  <si>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</si>
  <si>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</si>
  <si>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</si>
  <si>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</si>
  <si>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</si>
  <si>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</si>
  <si>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</si>
  <si>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</si>
  <si>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</si>
  <si>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</si>
  <si>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</si>
  <si>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</si>
  <si>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</si>
  <si>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</si>
  <si>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</si>
  <si>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</si>
  <si>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</si>
  <si>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</si>
  <si>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</si>
  <si>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</si>
  <si>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</si>
  <si>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</si>
  <si>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</si>
  <si>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</si>
  <si>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</si>
  <si>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</si>
  <si>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</si>
  <si>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</si>
  <si>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</si>
  <si>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</si>
  <si>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</si>
  <si>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</si>
  <si>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</si>
  <si>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</si>
  <si>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</si>
  <si>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</si>
  <si>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</si>
  <si>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</si>
  <si>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</si>
  <si>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</si>
  <si>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</si>
  <si>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</si>
  <si>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</si>
  <si>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</si>
  <si>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</si>
  <si>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</si>
  <si>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</si>
  <si>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</si>
  <si>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</si>
  <si>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</si>
  <si>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</si>
  <si>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</si>
  <si>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</si>
  <si>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</si>
  <si>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</si>
  <si>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</si>
  <si>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</si>
  <si>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</si>
  <si>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</si>
  <si>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</si>
  <si>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</si>
  <si>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</si>
  <si>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</si>
  <si>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</si>
  <si>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</si>
  <si>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</si>
  <si>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</si>
  <si>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</si>
  <si>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</si>
  <si>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</si>
  <si>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</si>
  <si>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</si>
  <si>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</si>
  <si>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</si>
  <si>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</si>
  <si>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</si>
  <si>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</si>
  <si>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</si>
  <si>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</si>
  <si>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</si>
  <si>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</si>
  <si>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</si>
  <si>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</si>
  <si>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</si>
  <si>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</si>
  <si>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</si>
  <si>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</si>
  <si>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</si>
  <si>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</si>
  <si>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</si>
  <si>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</si>
  <si>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</si>
  <si>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</si>
  <si>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</si>
  <si>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</si>
  <si>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</si>
  <si>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</si>
  <si>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</si>
  <si>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</si>
  <si>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</si>
  <si>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</si>
  <si>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</si>
  <si>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</si>
  <si>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</si>
  <si>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</si>
  <si>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</si>
  <si>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</si>
  <si>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</si>
  <si>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</si>
  <si>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</si>
  <si>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</si>
  <si>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</si>
  <si>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</si>
  <si>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</si>
  <si>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</si>
  <si>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</si>
  <si>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</si>
  <si>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</si>
  <si>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</si>
  <si>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</si>
  <si>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</si>
  <si>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</si>
  <si>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</si>
  <si>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</si>
  <si>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</si>
  <si>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</si>
  <si>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</si>
  <si>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</si>
  <si>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</si>
  <si>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</si>
  <si>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</si>
  <si>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</si>
  <si>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</si>
  <si>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</si>
  <si>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</si>
  <si>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</si>
  <si>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</si>
  <si>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</si>
  <si>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</si>
  <si>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</si>
  <si>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</si>
  <si>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</si>
  <si>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</si>
  <si>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</si>
  <si>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</si>
  <si>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</si>
  <si>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</si>
  <si>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</si>
  <si>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</si>
  <si>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</si>
  <si>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</si>
  <si>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</si>
  <si>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</si>
  <si>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</si>
  <si>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</si>
  <si>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</si>
  <si>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</si>
  <si>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</si>
  <si>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</si>
  <si>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</si>
  <si>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</si>
  <si>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</si>
  <si>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</si>
  <si>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</si>
  <si>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</si>
  <si>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</si>
  <si>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</si>
  <si>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</si>
  <si>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</si>
  <si>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</si>
  <si>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</si>
  <si>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</si>
  <si>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</si>
  <si>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</si>
  <si>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</si>
  <si>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</si>
  <si>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</si>
  <si>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</si>
  <si>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</si>
  <si>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</si>
  <si>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</si>
  <si>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</si>
  <si>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</si>
  <si>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</si>
  <si>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</si>
  <si>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</si>
  <si>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</si>
  <si>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</si>
  <si>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</si>
  <si>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</si>
  <si>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</si>
  <si>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</si>
  <si>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</si>
  <si>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</si>
  <si>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</si>
  <si>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</si>
  <si>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</si>
  <si>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</si>
  <si>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</si>
  <si>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</si>
  <si>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</si>
  <si>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</si>
  <si>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</si>
  <si>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</si>
  <si>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</si>
  <si>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</si>
  <si>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</si>
  <si>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</si>
  <si>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</si>
  <si>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</si>
  <si>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</si>
  <si>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</si>
  <si>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</si>
  <si>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</si>
  <si>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</si>
  <si>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</si>
  <si>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</si>
  <si>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</si>
  <si>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</si>
  <si>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</si>
  <si>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</si>
  <si>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</si>
  <si>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</si>
  <si>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</si>
  <si>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</si>
  <si>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</si>
  <si>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</si>
  <si>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</si>
  <si>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</si>
  <si>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</si>
  <si>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</si>
  <si>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</si>
  <si>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</si>
  <si>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</si>
  <si>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</si>
  <si>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</si>
  <si>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</si>
  <si>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</si>
  <si>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</si>
  <si>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</si>
  <si>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</si>
  <si>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</si>
  <si>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</si>
  <si>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</si>
  <si>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</si>
  <si>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</si>
  <si>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</si>
  <si>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</si>
  <si>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</si>
  <si>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</si>
  <si>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</si>
  <si>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</si>
  <si>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</si>
  <si>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</si>
  <si>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</si>
  <si>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</si>
  <si>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</si>
  <si>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</si>
  <si>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</si>
  <si>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</si>
  <si>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</si>
  <si>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</si>
  <si>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</si>
  <si>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</si>
  <si>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</si>
  <si>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</si>
  <si>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</si>
  <si>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</si>
  <si>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</si>
  <si>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</si>
  <si>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</si>
  <si>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</si>
  <si>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</si>
  <si>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</si>
  <si>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</si>
  <si>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</si>
  <si>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</si>
  <si>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</si>
  <si>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</si>
  <si>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</si>
  <si>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</si>
  <si>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</si>
  <si>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</si>
  <si>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</si>
  <si>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</si>
  <si>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</si>
  <si>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</si>
  <si>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</si>
  <si>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</si>
  <si>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</si>
  <si>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</si>
  <si>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</si>
  <si>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</si>
  <si>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</si>
  <si>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</si>
  <si>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</si>
  <si>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</si>
  <si>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</si>
  <si>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</si>
  <si>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</si>
  <si>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</si>
  <si>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</si>
  <si>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</si>
  <si>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</si>
  <si>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</si>
  <si>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</si>
  <si>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</si>
  <si>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</si>
  <si>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</si>
  <si>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</si>
  <si>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</si>
  <si>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</si>
  <si>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</si>
  <si>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</si>
  <si>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</si>
  <si>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</si>
  <si>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</si>
  <si>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</si>
  <si>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</si>
  <si>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</si>
  <si>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</si>
  <si>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</si>
  <si>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</si>
  <si>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</si>
  <si>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</si>
  <si>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</si>
  <si>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</si>
  <si>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</si>
  <si>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</si>
  <si>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</si>
  <si>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</si>
  <si>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</si>
  <si>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</si>
  <si>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</si>
  <si>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</si>
  <si>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</si>
  <si>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</si>
  <si>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</si>
  <si>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</si>
  <si>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</si>
  <si>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</si>
  <si>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</si>
  <si>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</si>
  <si>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</si>
  <si>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</si>
  <si>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</si>
  <si>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</si>
  <si>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</si>
  <si>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</si>
  <si>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</si>
  <si>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</si>
  <si>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</si>
  <si>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</si>
  <si>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</si>
  <si>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</si>
  <si>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</si>
  <si>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</si>
  <si>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</si>
  <si>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</si>
  <si>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</si>
  <si>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</si>
  <si>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</si>
  <si>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</si>
  <si>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</si>
  <si>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</si>
  <si>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</si>
  <si>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</si>
  <si>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</si>
  <si>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</si>
  <si>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</si>
  <si>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</si>
  <si>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</si>
  <si>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</si>
  <si>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</si>
  <si>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</si>
  <si>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</si>
  <si>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</si>
  <si>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</si>
  <si>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</si>
  <si>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</si>
  <si>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</si>
  <si>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</si>
  <si>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</si>
  <si>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</si>
  <si>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</si>
  <si>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</si>
  <si>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</si>
  <si>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</si>
  <si>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</si>
  <si>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</si>
  <si>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</si>
  <si>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</si>
  <si>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</si>
  <si>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</si>
  <si>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</si>
  <si>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</si>
  <si>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</si>
  <si>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</si>
  <si>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</si>
  <si>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</si>
  <si>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</si>
  <si>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</si>
  <si>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</si>
  <si>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</si>
  <si>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</si>
  <si>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</si>
  <si>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</si>
  <si>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</si>
  <si>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</si>
  <si>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</si>
  <si>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</si>
  <si>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</si>
  <si>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</si>
  <si>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</si>
  <si>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</si>
  <si>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</si>
  <si>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</si>
  <si>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</si>
  <si>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</si>
  <si>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</si>
  <si>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</si>
  <si>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</si>
  <si>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</si>
  <si>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</si>
  <si>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</si>
  <si>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</si>
  <si>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</si>
  <si>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</si>
  <si>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</si>
  <si>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</si>
  <si>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</si>
  <si>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</si>
  <si>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</si>
  <si>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</si>
  <si>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</si>
  <si>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</si>
  <si>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</si>
  <si>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</si>
  <si>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</si>
  <si>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</si>
  <si>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</si>
  <si>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</si>
  <si>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</si>
  <si>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</si>
  <si>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</si>
  <si>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</si>
  <si>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</si>
  <si>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</si>
  <si>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</si>
  <si>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</si>
  <si>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</si>
  <si>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</si>
  <si>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</si>
  <si>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</si>
  <si>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</si>
  <si>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</si>
  <si>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</si>
  <si>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</si>
  <si>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</si>
  <si>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</si>
  <si>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</si>
  <si>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</si>
  <si>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</si>
  <si>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</si>
  <si>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</si>
  <si>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</si>
  <si>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</si>
  <si>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</si>
  <si>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</si>
  <si>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</si>
  <si>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</si>
  <si>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</si>
  <si>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</si>
  <si>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</si>
  <si>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</si>
  <si>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</si>
  <si>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</si>
  <si>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</si>
  <si>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</si>
  <si>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</si>
  <si>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</si>
  <si>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</si>
  <si>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</si>
  <si>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</si>
  <si>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</si>
  <si>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</si>
  <si>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</si>
  <si>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</si>
  <si>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</si>
  <si>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</si>
  <si>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</si>
  <si>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</si>
  <si>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</si>
  <si>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</si>
  <si>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</si>
  <si>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</si>
  <si>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</si>
  <si>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</si>
  <si>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</si>
  <si>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</si>
  <si>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</si>
  <si>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</si>
  <si>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</si>
  <si>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</si>
  <si>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</si>
  <si>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</si>
  <si>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</si>
  <si>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</si>
  <si>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</si>
  <si>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</si>
  <si>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</si>
  <si>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</si>
  <si>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</si>
  <si>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</si>
  <si>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</si>
  <si>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</si>
  <si>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</si>
  <si>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</si>
  <si>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</si>
  <si>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</si>
  <si>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</si>
  <si>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</si>
  <si>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</si>
  <si>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</si>
  <si>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</si>
  <si>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</si>
  <si>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</si>
  <si>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</si>
  <si>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</si>
  <si>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</si>
  <si>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</si>
  <si>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</si>
  <si>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</si>
  <si>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</si>
  <si>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</si>
  <si>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</si>
  <si>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</si>
  <si>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</si>
  <si>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</si>
  <si>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</si>
  <si>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</si>
  <si>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</si>
  <si>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</si>
  <si>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</si>
  <si>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</si>
  <si>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</si>
  <si>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</si>
  <si>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</si>
  <si>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</si>
  <si>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</si>
  <si>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</si>
  <si>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</si>
  <si>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</si>
  <si>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</si>
  <si>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</si>
  <si>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</si>
  <si>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</si>
  <si>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</si>
  <si>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</si>
  <si>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</si>
  <si>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</si>
  <si>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</si>
  <si>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</si>
  <si>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</si>
  <si>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</si>
  <si>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</si>
  <si>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</si>
  <si>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</si>
  <si>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</si>
  <si>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</si>
  <si>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</si>
  <si>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</si>
  <si>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</si>
  <si>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</si>
  <si>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</si>
  <si>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</si>
  <si>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</si>
  <si>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</si>
  <si>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</si>
  <si>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</si>
  <si>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</si>
  <si>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</si>
  <si>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</si>
  <si>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</si>
  <si>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</si>
  <si>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</si>
  <si>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</si>
  <si>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</si>
  <si>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</si>
  <si>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</si>
  <si>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</si>
  <si>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</si>
  <si>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</si>
  <si>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</si>
  <si>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</si>
  <si>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</si>
  <si>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</si>
  <si>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</si>
  <si>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</si>
  <si>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</si>
  <si>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</si>
  <si>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</si>
  <si>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</si>
  <si>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</si>
  <si>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</si>
  <si>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</si>
  <si>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</si>
  <si>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</si>
  <si>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</si>
  <si>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</si>
  <si>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</si>
  <si>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</si>
  <si>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</si>
  <si>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</si>
  <si>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</si>
  <si>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</si>
  <si>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</si>
  <si>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</si>
  <si>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</si>
  <si>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</si>
  <si>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</si>
  <si>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</si>
  <si>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</si>
  <si>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</si>
  <si>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</si>
  <si>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</si>
  <si>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</si>
  <si>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</si>
  <si>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</si>
  <si>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</si>
  <si>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</si>
  <si>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</si>
  <si>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</si>
  <si>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</si>
  <si>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</si>
  <si>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</si>
  <si>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</si>
  <si>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</si>
  <si>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</si>
  <si>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</si>
  <si>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</si>
  <si>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</si>
  <si>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</si>
  <si>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</si>
  <si>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</si>
  <si>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</si>
  <si>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</si>
  <si>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</si>
  <si>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</si>
  <si>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</si>
  <si>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</si>
  <si>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</si>
  <si>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</si>
  <si>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</si>
  <si>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</si>
  <si>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</si>
  <si>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</si>
  <si>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</si>
  <si>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</si>
  <si>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</si>
  <si>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</si>
  <si>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</si>
  <si>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</si>
  <si>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</si>
  <si>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</si>
  <si>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</si>
  <si>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</si>
  <si>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</si>
  <si>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</si>
  <si>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</si>
  <si>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</si>
  <si>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</si>
  <si>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</si>
  <si>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</si>
  <si>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</si>
  <si>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</si>
  <si>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</si>
  <si>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</si>
  <si>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</si>
  <si>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</si>
  <si>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</si>
  <si>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</si>
  <si>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</si>
  <si>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</si>
  <si>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</si>
  <si>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</si>
  <si>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</si>
  <si>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</si>
  <si>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</si>
  <si>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</si>
  <si>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</si>
  <si>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</si>
  <si>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</si>
  <si>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</si>
  <si>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</si>
  <si>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</si>
  <si>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</si>
  <si>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</si>
  <si>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</si>
  <si>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</si>
  <si>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</si>
  <si>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</si>
  <si>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</si>
  <si>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</si>
  <si>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</si>
  <si>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</si>
  <si>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</si>
  <si>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</si>
  <si>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</si>
  <si>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</si>
  <si>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</si>
  <si>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</si>
  <si>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</si>
  <si>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</si>
  <si>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</si>
  <si>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</si>
  <si>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</si>
  <si>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</si>
  <si>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</si>
  <si>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</si>
  <si>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</si>
  <si>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</si>
  <si>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</si>
  <si>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</si>
  <si>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</si>
  <si>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</si>
  <si>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</si>
  <si>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</si>
  <si>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</si>
  <si>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</si>
  <si>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</si>
  <si>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</si>
  <si>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</si>
  <si>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</si>
  <si>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</si>
  <si>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</si>
  <si>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</si>
  <si>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</si>
  <si>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</si>
  <si>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</si>
  <si>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</si>
  <si>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</si>
  <si>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</si>
  <si>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</si>
  <si>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</si>
  <si>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</si>
  <si>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</si>
  <si>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</si>
  <si>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</si>
  <si>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</si>
  <si>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</si>
  <si>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</si>
  <si>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</si>
  <si>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</si>
  <si>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</si>
  <si>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</si>
  <si>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</si>
  <si>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</si>
  <si>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</si>
  <si>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</si>
  <si>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</si>
  <si>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</si>
  <si>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</si>
  <si>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</si>
  <si>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</si>
  <si>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</si>
  <si>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</si>
  <si>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</si>
  <si>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</si>
  <si>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</si>
  <si>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</si>
  <si>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</si>
  <si>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</si>
  <si>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</si>
  <si>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</si>
  <si>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</si>
  <si>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</si>
  <si>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</si>
  <si>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</si>
  <si>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</si>
  <si>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</si>
  <si>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</si>
  <si>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</si>
  <si>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</si>
  <si>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</si>
  <si>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</si>
  <si>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</si>
  <si>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</si>
  <si>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</si>
  <si>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</si>
  <si>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</si>
  <si>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</si>
  <si>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</si>
  <si>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</si>
  <si>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</si>
  <si>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</si>
  <si>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</si>
  <si>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</si>
  <si>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</si>
  <si>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</si>
  <si>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</si>
  <si>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</si>
  <si>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</si>
  <si>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</si>
  <si>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</si>
  <si>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</si>
  <si>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</si>
  <si>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</si>
  <si>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</si>
  <si>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</si>
  <si>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</si>
  <si>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</si>
  <si>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</si>
  <si>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</si>
  <si>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</si>
  <si>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</si>
  <si>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</si>
  <si>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</si>
  <si>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</si>
  <si>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</si>
  <si>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</si>
  <si>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</si>
  <si>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</si>
  <si>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</si>
  <si>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</si>
  <si>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</si>
  <si>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</si>
  <si>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</si>
  <si>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</si>
  <si>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</si>
  <si>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</si>
  <si>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</si>
  <si>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</si>
  <si>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</si>
  <si>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</si>
  <si>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</si>
  <si>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</si>
  <si>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</si>
  <si>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</si>
  <si>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</si>
  <si>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</si>
  <si>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</si>
  <si>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</si>
  <si>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</si>
  <si>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</si>
  <si>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</si>
  <si>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</si>
  <si>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</si>
  <si>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</si>
  <si>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</si>
  <si>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</si>
  <si>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</si>
  <si>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</si>
  <si>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</si>
  <si>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</si>
  <si>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</si>
  <si>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</si>
  <si>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</si>
  <si>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</si>
  <si>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</si>
  <si>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</si>
  <si>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</si>
  <si>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</si>
  <si>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</si>
  <si>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</si>
  <si>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</si>
  <si>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</si>
  <si>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</si>
  <si>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</si>
  <si>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</si>
  <si>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</si>
  <si>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</si>
  <si>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</si>
  <si>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</si>
  <si>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</si>
  <si>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</si>
  <si>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</si>
  <si>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</si>
  <si>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</si>
  <si>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</si>
  <si>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</si>
  <si>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</si>
  <si>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</si>
  <si>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</si>
  <si>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</si>
  <si>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</si>
  <si>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</si>
  <si>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</si>
  <si>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</si>
  <si>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</si>
  <si>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</si>
  <si>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</si>
  <si>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</si>
  <si>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</si>
  <si>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</si>
  <si>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</si>
  <si>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</si>
  <si>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</si>
  <si>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</si>
  <si>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</si>
  <si>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</si>
  <si>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</si>
  <si>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</si>
  <si>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</si>
  <si>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</si>
  <si>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</si>
  <si>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</si>
  <si>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</si>
  <si>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</si>
  <si>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</si>
  <si>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</si>
  <si>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</si>
  <si>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</si>
  <si>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</si>
  <si>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</si>
  <si>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</si>
  <si>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</si>
  <si>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</si>
  <si>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</si>
  <si>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</si>
  <si>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</si>
  <si>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</si>
  <si>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</si>
  <si>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</si>
  <si>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</si>
  <si>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</si>
  <si>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</si>
  <si>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</si>
  <si>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</si>
  <si>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</si>
  <si>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</si>
  <si>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</si>
  <si>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</si>
  <si>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</si>
  <si>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</si>
  <si>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</si>
  <si>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</si>
  <si>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</si>
  <si>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</si>
  <si>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</si>
  <si>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</si>
  <si>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</si>
  <si>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</si>
  <si>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</si>
  <si>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</si>
  <si>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</si>
  <si>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</si>
  <si>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</si>
  <si>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</si>
  <si>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</si>
  <si>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</si>
  <si>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</si>
  <si>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</si>
  <si>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</si>
  <si>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</si>
  <si>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</si>
  <si>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</si>
  <si>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</si>
  <si>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</si>
  <si>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</si>
  <si>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</si>
  <si>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</si>
  <si>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</si>
  <si>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</si>
  <si>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</si>
  <si>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</si>
  <si>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</si>
  <si>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</si>
  <si>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</si>
  <si>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</si>
  <si>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</si>
  <si>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</si>
  <si>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</si>
  <si>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</si>
  <si>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</si>
  <si>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</si>
  <si>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</si>
  <si>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</si>
  <si>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</si>
  <si>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</si>
  <si>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</si>
  <si>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</si>
  <si>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</si>
  <si>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</si>
  <si>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</si>
  <si>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</si>
  <si>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</si>
  <si>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</si>
  <si>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</si>
  <si>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</si>
  <si>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</si>
  <si>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</si>
  <si>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</si>
  <si>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</si>
  <si>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</si>
  <si>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</si>
  <si>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</si>
  <si>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</si>
  <si>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</si>
  <si>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</si>
  <si>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</si>
  <si>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</si>
  <si>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</si>
  <si>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</si>
  <si>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</si>
  <si>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</si>
  <si>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</si>
  <si>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</si>
  <si>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</si>
  <si>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</si>
  <si>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</si>
  <si>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</si>
  <si>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</si>
  <si>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</si>
  <si>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</si>
  <si>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</si>
  <si>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</si>
  <si>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</si>
  <si>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</si>
  <si>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</si>
  <si>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</si>
  <si>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</si>
  <si>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</si>
  <si>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</si>
  <si>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</si>
  <si>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</si>
  <si>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</si>
  <si>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</si>
  <si>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</si>
  <si>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</si>
  <si>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</si>
  <si>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</si>
  <si>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</si>
  <si>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</si>
  <si>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</si>
  <si>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</si>
  <si>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</si>
  <si>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</si>
  <si>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</si>
  <si>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</si>
  <si>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</si>
  <si>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</si>
  <si>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</si>
  <si>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</si>
  <si>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</si>
  <si>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</si>
  <si>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</si>
  <si>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</si>
  <si>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</si>
  <si>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</si>
  <si>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</si>
  <si>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</si>
  <si>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</si>
  <si>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</si>
  <si>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</si>
  <si>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</si>
  <si>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</si>
  <si>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</si>
  <si>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</si>
  <si>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</si>
  <si>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</si>
  <si>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</si>
  <si>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</si>
  <si>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</si>
  <si>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</si>
  <si>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</si>
  <si>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</si>
  <si>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</si>
  <si>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</si>
  <si>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</si>
  <si>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</si>
  <si>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</si>
  <si>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</si>
  <si>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</si>
  <si>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</si>
  <si>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</si>
  <si>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</si>
  <si>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</si>
  <si>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</si>
  <si>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</si>
  <si>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</si>
  <si>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</si>
  <si>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</si>
  <si>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</si>
  <si>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</si>
  <si>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</si>
  <si>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</si>
  <si>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</si>
  <si>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</si>
  <si>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</si>
  <si>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</si>
  <si>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</si>
  <si>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</si>
  <si>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</si>
  <si>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</si>
  <si>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</si>
  <si>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</si>
  <si>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</si>
  <si>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</si>
  <si>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</si>
  <si>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</si>
  <si>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</si>
  <si>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</si>
  <si>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</si>
  <si>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</si>
  <si>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</si>
  <si>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</si>
  <si>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</si>
  <si>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</si>
  <si>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</si>
  <si>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</si>
  <si>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</si>
  <si>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</si>
  <si>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</si>
  <si>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</si>
  <si>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</si>
  <si>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</si>
  <si>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</si>
  <si>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</si>
  <si>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</si>
  <si>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</si>
  <si>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</si>
  <si>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</si>
  <si>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</si>
  <si>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</si>
  <si>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</si>
  <si>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</si>
  <si>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</si>
  <si>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</si>
  <si>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</si>
  <si>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</si>
  <si>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</si>
  <si>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</si>
  <si>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</si>
  <si>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</si>
  <si>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</si>
  <si>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</si>
  <si>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</si>
  <si>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</si>
  <si>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</si>
  <si>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</si>
  <si>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</si>
  <si>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</si>
  <si>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</si>
  <si>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</si>
  <si>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</si>
  <si>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</si>
  <si>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</si>
  <si>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</si>
  <si>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</si>
  <si>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</si>
  <si>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</si>
  <si>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</si>
  <si>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</si>
  <si>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</si>
  <si>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</si>
  <si>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</si>
  <si>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</si>
  <si>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</si>
  <si>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</si>
  <si>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</si>
  <si>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</si>
  <si>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</si>
  <si>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</si>
  <si>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</si>
  <si>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</si>
  <si>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</si>
  <si>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</si>
  <si>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</si>
  <si>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</si>
  <si>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</si>
  <si>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</si>
  <si>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</si>
  <si>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</si>
  <si>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</si>
  <si>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</si>
  <si>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</si>
  <si>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</si>
  <si>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</si>
  <si>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</si>
  <si>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</si>
  <si>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</si>
  <si>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</si>
  <si>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</si>
  <si>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</si>
  <si>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</si>
  <si>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</si>
  <si>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</si>
  <si>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</si>
  <si>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</si>
  <si>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</si>
  <si>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</si>
  <si>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</si>
  <si>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</si>
  <si>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</si>
  <si>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</si>
  <si>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</si>
  <si>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</si>
  <si>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</si>
  <si>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</si>
  <si>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</si>
  <si>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</si>
  <si>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</si>
  <si>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</si>
  <si>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</si>
  <si>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</si>
  <si>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</si>
  <si>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</si>
  <si>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</si>
  <si>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</si>
  <si>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</si>
  <si>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</si>
  <si>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</si>
  <si>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</si>
  <si>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</si>
  <si>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</si>
  <si>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</si>
  <si>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</si>
  <si>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</si>
  <si>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</si>
  <si>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</si>
  <si>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</si>
  <si>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</si>
  <si>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</si>
  <si>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</si>
  <si>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</si>
  <si>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</si>
  <si>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</si>
  <si>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</si>
  <si>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</si>
  <si>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</si>
  <si>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</si>
  <si>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</si>
  <si>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</si>
  <si>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</si>
  <si>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</si>
  <si>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</si>
  <si>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</si>
  <si>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</si>
  <si>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</si>
  <si>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</si>
  <si>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</si>
  <si>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</si>
  <si>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</si>
  <si>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</si>
  <si>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</si>
  <si>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</si>
  <si>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</si>
  <si>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</si>
  <si>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</si>
  <si>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</si>
  <si>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</si>
  <si>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</si>
  <si>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</si>
  <si>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</si>
  <si>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</si>
  <si>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</si>
  <si>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</si>
  <si>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</si>
  <si>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</si>
  <si>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</si>
  <si>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</si>
  <si>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</si>
  <si>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</si>
  <si>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</si>
  <si>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</si>
  <si>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</si>
  <si>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</si>
  <si>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</si>
  <si>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</si>
  <si>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</si>
  <si>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</si>
  <si>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</si>
  <si>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</si>
  <si>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</si>
  <si>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</si>
  <si>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</si>
  <si>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</si>
  <si>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</si>
  <si>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</si>
  <si>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</si>
  <si>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</si>
  <si>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</si>
  <si>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</si>
  <si>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</si>
  <si>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</si>
  <si>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</si>
  <si>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</si>
  <si>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</si>
  <si>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</si>
  <si>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</si>
  <si>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</si>
  <si>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</si>
  <si>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</si>
  <si>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</si>
  <si>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</si>
  <si>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</si>
  <si>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</si>
  <si>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</si>
  <si>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</si>
  <si>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</si>
  <si>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</si>
  <si>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</si>
  <si>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</si>
  <si>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</si>
  <si>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</si>
  <si>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</si>
  <si>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</si>
  <si>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</si>
  <si>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</si>
  <si>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</si>
  <si>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</si>
  <si>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</si>
  <si>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</si>
  <si>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</si>
  <si>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</si>
  <si>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</si>
  <si>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</si>
  <si>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</si>
  <si>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</si>
  <si>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</si>
  <si>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</si>
  <si>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</si>
  <si>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</si>
  <si>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</si>
  <si>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</si>
  <si>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</si>
  <si>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</si>
  <si>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</si>
  <si>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</si>
  <si>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</si>
  <si>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</si>
  <si>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</si>
  <si>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</si>
  <si>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</si>
  <si>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</si>
  <si>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</si>
  <si>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</si>
  <si>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</si>
  <si>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</si>
  <si>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</si>
  <si>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</si>
  <si>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</si>
  <si>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</si>
  <si>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</si>
  <si>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</si>
  <si>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</si>
  <si>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</si>
  <si>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</si>
  <si>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</si>
  <si>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</si>
  <si>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</si>
  <si>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</si>
  <si>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</si>
  <si>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</si>
  <si>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</si>
  <si>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</si>
  <si>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</si>
  <si>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</si>
  <si>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</si>
  <si>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</si>
  <si>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</si>
  <si>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</si>
  <si>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</si>
  <si>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</si>
  <si>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</si>
  <si>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</si>
  <si>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</si>
  <si>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</si>
  <si>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</si>
  <si>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</si>
  <si>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</si>
  <si>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</si>
  <si>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</si>
  <si>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</si>
  <si>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</si>
  <si>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</si>
  <si>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</si>
  <si>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</si>
  <si>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</si>
  <si>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</si>
  <si>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</si>
  <si>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</si>
  <si>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</si>
  <si>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</si>
  <si>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</si>
  <si>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</si>
  <si>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</si>
  <si>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</si>
  <si>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</si>
  <si>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</si>
  <si>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</si>
  <si>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</si>
  <si>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</si>
  <si>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</si>
  <si>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</si>
  <si>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</si>
  <si>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</si>
  <si>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</si>
  <si>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</si>
  <si>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</si>
  <si>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</si>
  <si>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</si>
  <si>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</si>
  <si>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</si>
  <si>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</si>
  <si>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</si>
  <si>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</si>
  <si>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</si>
  <si>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</si>
  <si>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</si>
  <si>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</si>
  <si>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</si>
  <si>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</si>
  <si>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</si>
  <si>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</si>
  <si>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</si>
  <si>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</si>
  <si>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</si>
  <si>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</si>
  <si>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</si>
  <si>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</si>
  <si>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</si>
  <si>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</si>
  <si>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</si>
  <si>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</si>
  <si>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</si>
  <si>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</si>
  <si>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</si>
  <si>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</si>
  <si>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</si>
  <si>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</si>
  <si>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</si>
  <si>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</si>
  <si>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</si>
  <si>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</si>
  <si>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</si>
  <si>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</si>
  <si>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</si>
  <si>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</si>
  <si>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</si>
  <si>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</si>
  <si>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</si>
  <si>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</si>
  <si>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</si>
  <si>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</si>
  <si>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</si>
  <si>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</si>
  <si>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</si>
  <si>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</si>
  <si>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</si>
  <si>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</si>
  <si>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</si>
  <si>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</si>
  <si>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</si>
  <si>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</si>
  <si>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</si>
  <si>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</si>
  <si>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</si>
  <si>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</si>
  <si>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</si>
  <si>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</si>
  <si>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</si>
  <si>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</si>
  <si>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</si>
  <si>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</si>
  <si>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</si>
  <si>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</si>
  <si>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</si>
  <si>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</si>
  <si>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</si>
  <si>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</si>
  <si>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</si>
  <si>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</si>
  <si>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</si>
  <si>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</si>
  <si>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</si>
  <si>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</si>
  <si>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</si>
  <si>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</si>
  <si>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</si>
  <si>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</si>
  <si>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</si>
  <si>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</si>
  <si>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</si>
  <si>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</si>
  <si>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</si>
  <si>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</si>
  <si>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</si>
  <si>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</si>
  <si>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</si>
  <si>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</si>
  <si>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</si>
  <si>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</si>
  <si>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</si>
  <si>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</si>
  <si>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</si>
  <si>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</si>
  <si>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</si>
  <si>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</si>
  <si>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</si>
  <si>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</si>
  <si>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</si>
  <si>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</si>
  <si>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</si>
  <si>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</si>
  <si>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</si>
  <si>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</si>
  <si>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</si>
  <si>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</si>
  <si>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</si>
  <si>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</si>
  <si>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</si>
  <si>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</si>
  <si>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</si>
  <si>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</si>
  <si>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</si>
  <si>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</si>
  <si>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</si>
  <si>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</si>
  <si>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</si>
  <si>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</si>
  <si>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</si>
  <si>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</si>
  <si>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</si>
  <si>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</si>
  <si>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</si>
  <si>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</si>
  <si>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</si>
  <si>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</si>
  <si>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</si>
  <si>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</si>
  <si>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</si>
  <si>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</si>
  <si>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</si>
  <si>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</si>
  <si>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</si>
  <si>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</si>
  <si>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</si>
  <si>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</si>
  <si>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</si>
  <si>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</si>
  <si>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</si>
  <si>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</si>
  <si>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</si>
  <si>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</si>
  <si>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</si>
  <si>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</si>
  <si>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</si>
  <si>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</si>
  <si>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</si>
  <si>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</si>
  <si>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</si>
  <si>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</si>
  <si>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</si>
  <si>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</si>
  <si>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</si>
  <si>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</si>
  <si>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</si>
  <si>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</si>
  <si>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</si>
  <si>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</si>
  <si>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</si>
  <si>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</si>
  <si>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</si>
  <si>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</si>
  <si>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</si>
  <si>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</si>
  <si>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</si>
  <si>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</si>
  <si>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</si>
  <si>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</si>
  <si>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</si>
  <si>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</si>
  <si>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</si>
  <si>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</si>
  <si>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</si>
  <si>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</si>
  <si>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</si>
  <si>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</si>
  <si>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</si>
  <si>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</si>
  <si>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</si>
  <si>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</si>
  <si>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</si>
  <si>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</si>
  <si>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</si>
  <si>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</si>
  <si>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</si>
  <si>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</si>
  <si>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</si>
  <si>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</si>
  <si>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</si>
  <si>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</si>
  <si>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</si>
  <si>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</si>
  <si>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</si>
  <si>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</si>
  <si>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</si>
  <si>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</si>
  <si>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</si>
  <si>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</si>
  <si>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</si>
  <si>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</si>
  <si>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</si>
  <si>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</si>
  <si>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</si>
  <si>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</si>
  <si>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</si>
  <si>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</si>
  <si>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</si>
  <si>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</si>
  <si>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</si>
  <si>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</si>
  <si>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</si>
  <si>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</si>
  <si>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</si>
  <si>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</si>
  <si>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</si>
  <si>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</si>
  <si>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</si>
  <si>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</si>
  <si>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</si>
  <si>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</si>
  <si>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</si>
  <si>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</si>
  <si>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</si>
  <si>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</si>
  <si>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</si>
  <si>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</si>
  <si>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</si>
  <si>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</si>
  <si>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</si>
  <si>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</si>
  <si>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</si>
  <si>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</si>
  <si>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</si>
  <si>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</si>
  <si>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</si>
  <si>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</si>
  <si>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</si>
  <si>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</si>
  <si>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</si>
  <si>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</si>
  <si>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</si>
  <si>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</si>
  <si>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</si>
  <si>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</si>
  <si>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</si>
  <si>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</si>
  <si>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</si>
  <si>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</si>
  <si>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</si>
  <si>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</si>
  <si>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</si>
  <si>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</si>
  <si>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</si>
  <si>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</si>
  <si>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</si>
  <si>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</si>
  <si>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</si>
  <si>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</si>
  <si>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</si>
  <si>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</si>
  <si>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</si>
  <si>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</si>
  <si>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</si>
  <si>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</si>
  <si>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</si>
  <si>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</si>
  <si>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</si>
  <si>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</si>
  <si>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</si>
  <si>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</si>
  <si>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</si>
  <si>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</si>
  <si>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</si>
  <si>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</si>
  <si>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</si>
  <si>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</si>
  <si>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</si>
  <si>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</si>
  <si>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</si>
  <si>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</si>
  <si>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</si>
  <si>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</si>
  <si>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</si>
  <si>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</si>
  <si>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</si>
  <si>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</si>
  <si>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</si>
  <si>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</si>
  <si>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</si>
  <si>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</si>
  <si>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</si>
  <si>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</si>
  <si>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</si>
  <si>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</si>
  <si>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</si>
  <si>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</si>
  <si>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</si>
  <si>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</si>
  <si>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</si>
  <si>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</si>
  <si>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</si>
  <si>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</si>
  <si>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</si>
  <si>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</si>
  <si>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</si>
  <si>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</si>
  <si>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</si>
  <si>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</si>
  <si>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</si>
  <si>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</si>
  <si>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</si>
  <si>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</si>
  <si>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</si>
  <si>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</si>
  <si>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</si>
  <si>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</si>
  <si>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</si>
  <si>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</si>
  <si>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</si>
  <si>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</si>
  <si>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</si>
  <si>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</si>
  <si>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</si>
  <si>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</si>
  <si>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</si>
  <si>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</si>
  <si>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</si>
  <si>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</si>
  <si>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</si>
  <si>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</si>
  <si>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</si>
  <si>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</si>
  <si>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</si>
  <si>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</si>
  <si>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</si>
  <si>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</si>
  <si>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</si>
  <si>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</si>
  <si>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</si>
  <si>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</si>
  <si>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</si>
  <si>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</si>
  <si>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</si>
  <si>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</si>
  <si>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</si>
  <si>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</si>
  <si>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</si>
  <si>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</si>
  <si>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</si>
  <si>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</si>
  <si>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</si>
  <si>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</si>
  <si>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</si>
  <si>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</si>
  <si>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</si>
  <si>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</si>
  <si>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</si>
  <si>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</si>
  <si>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</si>
  <si>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</si>
  <si>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</si>
  <si>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</si>
  <si>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</si>
  <si>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</si>
  <si>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</si>
  <si>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</si>
  <si>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</si>
  <si>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</si>
  <si>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</si>
  <si>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</si>
  <si>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</si>
  <si>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</si>
  <si>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</si>
  <si>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</si>
  <si>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</si>
  <si>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</si>
  <si>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</si>
  <si>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</si>
  <si>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</si>
  <si>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</si>
  <si>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</si>
  <si>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</si>
  <si>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</si>
  <si>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</si>
  <si>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</si>
  <si>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</si>
  <si>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</si>
  <si>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</si>
  <si>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</si>
  <si>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</si>
  <si>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</si>
  <si>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</si>
  <si>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</si>
  <si>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</si>
  <si>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</si>
  <si>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</si>
  <si>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</si>
  <si>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</si>
  <si>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</si>
  <si>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</si>
  <si>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</si>
  <si>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</si>
  <si>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</si>
  <si>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</si>
  <si>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</si>
  <si>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</si>
  <si>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</si>
  <si>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</si>
  <si>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</si>
  <si>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</si>
  <si>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</si>
  <si>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</si>
  <si>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</si>
  <si>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</si>
  <si>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</si>
  <si>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</si>
  <si>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</si>
  <si>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</si>
  <si>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</si>
  <si>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</si>
  <si>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</si>
  <si>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</si>
  <si>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</si>
  <si>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</si>
  <si>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</si>
  <si>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</si>
  <si>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</si>
  <si>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</si>
  <si>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</si>
  <si>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</si>
  <si>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</si>
  <si>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</si>
  <si>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</si>
  <si>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</si>
  <si>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</si>
  <si>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</si>
  <si>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</si>
  <si>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</si>
  <si>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</si>
  <si>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</si>
  <si>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</si>
  <si>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</si>
  <si>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</si>
  <si>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</si>
  <si>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</si>
  <si>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</si>
  <si>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</si>
  <si>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</si>
  <si>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</si>
  <si>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</si>
  <si>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</si>
  <si>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</si>
  <si>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</si>
  <si>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</si>
  <si>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</si>
  <si>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</si>
  <si>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</si>
  <si>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</si>
  <si>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</si>
  <si>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</si>
  <si>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</si>
  <si>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</si>
  <si>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</si>
  <si>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</si>
  <si>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</si>
  <si>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</si>
  <si>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</si>
  <si>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</si>
  <si>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</si>
  <si>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</si>
  <si>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</si>
  <si>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</si>
  <si>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</si>
  <si>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</si>
  <si>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</si>
  <si>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</si>
  <si>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</si>
  <si>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</si>
  <si>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</si>
  <si>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</si>
  <si>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</si>
  <si>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</si>
  <si>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</si>
  <si>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</si>
  <si>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</si>
  <si>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</si>
  <si>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</si>
  <si>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</si>
  <si>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</si>
  <si>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</si>
  <si>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</si>
  <si>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</si>
  <si>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</si>
  <si>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</si>
  <si>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</si>
  <si>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</si>
  <si>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</si>
  <si>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</si>
  <si>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</si>
  <si>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</si>
  <si>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</si>
  <si>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</si>
  <si>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</si>
  <si>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</si>
  <si>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</si>
  <si>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</si>
  <si>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</si>
  <si>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</si>
  <si>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</si>
  <si>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</si>
  <si>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</si>
  <si>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</si>
  <si>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</si>
  <si>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</si>
  <si>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</si>
  <si>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</si>
  <si>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</si>
  <si>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</si>
  <si>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</si>
  <si>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</si>
  <si>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</si>
  <si>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</si>
  <si>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</si>
  <si>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</si>
  <si>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</si>
  <si>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</si>
  <si>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</si>
  <si>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</si>
  <si>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</si>
  <si>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</si>
  <si>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</si>
  <si>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</si>
  <si>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</si>
  <si>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</si>
  <si>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</si>
  <si>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</si>
  <si>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</si>
  <si>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</si>
  <si>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</si>
  <si>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</si>
  <si>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</si>
  <si>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</si>
  <si>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</si>
  <si>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</si>
  <si>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</si>
  <si>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</si>
  <si>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</si>
  <si>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</si>
  <si>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</si>
  <si>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</si>
  <si>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</si>
  <si>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</si>
  <si>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</si>
  <si>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</si>
  <si>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</si>
  <si>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</si>
  <si>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</si>
  <si>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</si>
  <si>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</si>
  <si>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</si>
  <si>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</si>
  <si>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</si>
  <si>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</si>
  <si>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</si>
  <si>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</si>
  <si>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</si>
  <si>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</si>
  <si>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</si>
  <si>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</si>
  <si>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</si>
  <si>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</si>
  <si>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</si>
  <si>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</si>
  <si>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</si>
  <si>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</si>
  <si>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</si>
  <si>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</si>
  <si>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</si>
  <si>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</si>
  <si>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</si>
  <si>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</si>
  <si>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</si>
  <si>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</si>
  <si>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</si>
  <si>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</si>
  <si>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</si>
  <si>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</si>
  <si>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</si>
  <si>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</si>
  <si>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</si>
  <si>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</si>
  <si>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</si>
  <si>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</si>
  <si>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</si>
  <si>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</si>
  <si>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</si>
  <si>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</si>
  <si>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</si>
  <si>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</si>
  <si>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</si>
  <si>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</si>
  <si>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</si>
  <si>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</si>
  <si>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</si>
  <si>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</si>
  <si>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</si>
  <si>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</si>
  <si>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</si>
  <si>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</si>
  <si>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</si>
  <si>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</si>
  <si>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</si>
  <si>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</si>
  <si>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</si>
  <si>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</si>
  <si>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</si>
  <si>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</si>
  <si>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</si>
  <si>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</si>
  <si>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</si>
  <si>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</si>
  <si>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</si>
  <si>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</si>
  <si>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</si>
  <si>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</si>
  <si>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</si>
  <si>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</si>
  <si>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</si>
  <si>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</si>
  <si>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</si>
  <si>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</si>
  <si>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</si>
  <si>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</si>
  <si>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</si>
  <si>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</si>
  <si>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</si>
  <si>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</si>
  <si>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</si>
  <si>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</si>
  <si>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</si>
  <si>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</si>
  <si>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</si>
  <si>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</si>
  <si>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</si>
  <si>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</si>
  <si>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</si>
  <si>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</si>
  <si>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</si>
  <si>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</si>
  <si>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</si>
  <si>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</si>
  <si>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</si>
  <si>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</si>
  <si>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</si>
  <si>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</si>
  <si>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</si>
  <si>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</si>
  <si>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</si>
  <si>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</si>
  <si>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</si>
  <si>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</si>
  <si>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</si>
  <si>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</si>
  <si>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</si>
  <si>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</si>
  <si>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</si>
  <si>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</si>
  <si>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</si>
  <si>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</si>
  <si>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</si>
  <si>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</si>
  <si>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</si>
  <si>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</si>
  <si>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</si>
  <si>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</si>
  <si>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</si>
  <si>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</si>
  <si>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</si>
  <si>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</si>
  <si>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</si>
  <si>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</si>
  <si>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</si>
  <si>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</si>
  <si>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</si>
  <si>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</si>
  <si>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</si>
  <si>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</si>
  <si>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</si>
  <si>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</si>
  <si>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</si>
  <si>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</si>
  <si>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</si>
  <si>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</si>
  <si>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</si>
  <si>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</si>
  <si>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</si>
  <si>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</si>
  <si>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</si>
  <si>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</si>
  <si>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</si>
  <si>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</si>
  <si>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</si>
  <si>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</si>
  <si>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</si>
  <si>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</si>
  <si>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</si>
  <si>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</si>
  <si>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</si>
  <si>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</si>
  <si>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</si>
  <si>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</si>
  <si>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</si>
  <si>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</si>
  <si>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</si>
  <si>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</si>
  <si>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</si>
  <si>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</si>
  <si>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</si>
  <si>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</si>
  <si>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</si>
  <si>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</si>
  <si>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</si>
  <si>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</si>
  <si>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</si>
  <si>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</si>
  <si>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</si>
  <si>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</si>
  <si>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</si>
  <si>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</si>
  <si>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</si>
  <si>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</si>
  <si>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</si>
  <si>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</si>
  <si>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</si>
  <si>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</si>
  <si>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</si>
  <si>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</si>
  <si>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</si>
  <si>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</si>
  <si>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</si>
  <si>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</si>
  <si>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</si>
  <si>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</si>
  <si>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</si>
  <si>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</si>
  <si>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</si>
  <si>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</si>
  <si>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</si>
  <si>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</si>
  <si>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</si>
  <si>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</si>
  <si>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</si>
  <si>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</si>
  <si>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</si>
  <si>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</si>
  <si>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</si>
  <si>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</si>
  <si>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</si>
  <si>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</si>
  <si>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</si>
  <si>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</si>
  <si>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</si>
  <si>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</si>
  <si>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</si>
  <si>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</si>
  <si>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</si>
  <si>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</si>
  <si>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</si>
  <si>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</si>
  <si>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</si>
  <si>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</si>
  <si>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</si>
  <si>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</si>
  <si>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</si>
  <si>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</si>
  <si>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</si>
  <si>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</si>
  <si>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</si>
  <si>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</si>
  <si>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</si>
  <si>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</si>
  <si>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</si>
  <si>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</si>
  <si>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</si>
  <si>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</si>
  <si>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</si>
  <si>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</si>
  <si>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</si>
  <si>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</si>
  <si>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</si>
  <si>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</si>
  <si>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</si>
  <si>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</si>
  <si>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</si>
  <si>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</si>
  <si>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</si>
  <si>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</si>
  <si>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</si>
  <si>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</si>
  <si>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</si>
  <si>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</si>
  <si>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</si>
  <si>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</si>
  <si>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</si>
  <si>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</si>
  <si>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</si>
  <si>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</si>
  <si>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</si>
  <si>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</si>
  <si>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</si>
  <si>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</si>
  <si>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</si>
  <si>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</si>
  <si>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</si>
  <si>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</si>
  <si>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</si>
  <si>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</si>
  <si>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</si>
  <si>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</si>
  <si>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</si>
  <si>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</si>
  <si>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</si>
  <si>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</si>
  <si>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</si>
  <si>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</si>
  <si>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</si>
  <si>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</si>
  <si>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</si>
  <si>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</si>
  <si>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</si>
  <si>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</si>
  <si>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</si>
  <si>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</si>
  <si>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</si>
  <si>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</si>
  <si>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</si>
  <si>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</si>
  <si>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</si>
  <si>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</si>
  <si>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</si>
  <si>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</si>
  <si>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</si>
  <si>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</si>
  <si>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</si>
  <si>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</si>
  <si>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</si>
  <si>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</si>
  <si>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</si>
  <si>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</si>
  <si>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</si>
  <si>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</si>
  <si>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</si>
  <si>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</si>
  <si>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</si>
  <si>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</si>
  <si>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</si>
  <si>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</si>
  <si>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</si>
  <si>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</si>
  <si>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</si>
  <si>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</si>
  <si>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</si>
  <si>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</si>
  <si>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</si>
  <si>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</si>
  <si>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</si>
  <si>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</si>
  <si>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</si>
  <si>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</si>
  <si>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</si>
  <si>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</si>
  <si>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</si>
  <si>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</si>
  <si>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</si>
  <si>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</si>
  <si>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</si>
  <si>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</si>
  <si>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</si>
  <si>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</si>
  <si>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</si>
  <si>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</si>
  <si>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</si>
  <si>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</si>
  <si>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</si>
  <si>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</si>
  <si>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</si>
  <si>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</si>
  <si>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</si>
  <si>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</si>
  <si>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</si>
  <si>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</si>
  <si>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</si>
  <si>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</si>
  <si>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</si>
  <si>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</si>
  <si>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</si>
  <si>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</si>
  <si>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</si>
  <si>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</si>
  <si>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</si>
  <si>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</si>
  <si>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</si>
  <si>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</si>
  <si>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</si>
  <si>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</si>
  <si>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</si>
  <si>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</si>
  <si>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</si>
  <si>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</si>
  <si>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</si>
  <si>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</si>
  <si>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</si>
  <si>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</si>
  <si>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</si>
  <si>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</si>
  <si>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</si>
  <si>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</si>
  <si>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</si>
  <si>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</si>
  <si>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</si>
  <si>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</si>
  <si>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</si>
  <si>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</si>
  <si>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</si>
  <si>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</si>
  <si>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</si>
  <si>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</si>
  <si>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</si>
  <si>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</si>
  <si>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</si>
  <si>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</si>
  <si>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</si>
  <si>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</si>
  <si>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</si>
  <si>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</si>
  <si>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</si>
  <si>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</si>
  <si>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</si>
  <si>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</si>
  <si>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</si>
  <si>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</si>
  <si>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</si>
  <si>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</si>
  <si>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</si>
  <si>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</si>
  <si>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</si>
  <si>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</si>
  <si>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</si>
  <si>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</si>
  <si>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</si>
  <si>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</si>
  <si>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</si>
  <si>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</si>
  <si>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</si>
  <si>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</si>
  <si>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</si>
  <si>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</si>
  <si>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</si>
  <si>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</si>
  <si>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</si>
  <si>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</si>
  <si>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</si>
  <si>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</si>
  <si>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</si>
  <si>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</si>
  <si>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</si>
  <si>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</si>
  <si>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</si>
  <si>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</si>
  <si>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</si>
  <si>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</si>
  <si>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</si>
  <si>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</si>
  <si>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</si>
  <si>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</si>
  <si>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</si>
  <si>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</si>
  <si>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</si>
  <si>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</si>
  <si>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</si>
  <si>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</si>
  <si>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</si>
  <si>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</si>
  <si>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</si>
  <si>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</si>
  <si>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</si>
  <si>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</si>
  <si>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</si>
  <si>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</si>
  <si>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</si>
  <si>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</si>
  <si>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</si>
  <si>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</si>
  <si>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</si>
  <si>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</si>
  <si>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</si>
  <si>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</si>
  <si>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</si>
  <si>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</si>
  <si>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</si>
  <si>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</si>
  <si>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</si>
  <si>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</si>
  <si>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</si>
  <si>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</si>
  <si>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</si>
  <si>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</si>
  <si>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</si>
  <si>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</si>
  <si>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</si>
  <si>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</si>
  <si>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</si>
  <si>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</si>
  <si>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</si>
  <si>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</si>
  <si>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</si>
  <si>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</si>
  <si>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</si>
  <si>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</si>
  <si>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</si>
  <si>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</si>
  <si>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</si>
  <si>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</si>
  <si>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</si>
  <si>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</si>
  <si>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</si>
  <si>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</si>
  <si>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</si>
  <si>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</si>
  <si>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</si>
  <si>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</si>
  <si>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</si>
  <si>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</si>
  <si>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</si>
  <si>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</si>
  <si>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</si>
  <si>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</si>
  <si>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</si>
  <si>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</si>
  <si>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</si>
  <si>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</si>
  <si>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</si>
  <si>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</si>
  <si>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</si>
  <si>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</si>
  <si>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</si>
  <si>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</si>
  <si>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</si>
  <si>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</si>
  <si>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</si>
  <si>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</si>
  <si>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</si>
  <si>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</si>
  <si>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</si>
  <si>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</si>
  <si>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</si>
  <si>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</si>
  <si>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</si>
  <si>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</si>
  <si>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</si>
  <si>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</si>
  <si>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</si>
  <si>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</si>
  <si>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</si>
  <si>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</si>
  <si>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</si>
  <si>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</si>
  <si>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</si>
  <si>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</si>
  <si>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</si>
  <si>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</si>
  <si>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</si>
  <si>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</si>
  <si>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</si>
  <si>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</si>
  <si>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</si>
  <si>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</si>
  <si>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</si>
  <si>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</si>
  <si>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</si>
  <si>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</si>
  <si>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</si>
  <si>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</si>
  <si>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</si>
  <si>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</si>
  <si>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</si>
  <si>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</si>
  <si>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</si>
  <si>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</si>
  <si>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</si>
  <si>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</si>
  <si>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</si>
  <si>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</si>
  <si>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</si>
  <si>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</si>
  <si>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</si>
  <si>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</si>
  <si>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</si>
  <si>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</si>
  <si>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</si>
  <si>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</si>
  <si>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</si>
  <si>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</si>
  <si>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</si>
  <si>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</si>
  <si>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</si>
  <si>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</si>
  <si>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</si>
  <si>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</si>
  <si>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</si>
  <si>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</si>
  <si>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</si>
  <si>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</si>
  <si>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</si>
  <si>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</si>
  <si>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</si>
  <si>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</si>
  <si>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</si>
  <si>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</si>
  <si>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</si>
  <si>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</si>
  <si>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</si>
  <si>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</si>
  <si>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</si>
  <si>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</si>
  <si>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</si>
  <si>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</si>
  <si>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</si>
  <si>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</si>
  <si>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</si>
  <si>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</si>
  <si>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</si>
  <si>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</si>
  <si>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</si>
  <si>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</si>
  <si>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</si>
  <si>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</si>
  <si>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</si>
  <si>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</si>
  <si>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</si>
  <si>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</si>
  <si>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</si>
  <si>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</si>
  <si>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</si>
  <si>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</si>
  <si>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</si>
  <si>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</si>
  <si>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</si>
  <si>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</si>
  <si>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</si>
  <si>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</si>
  <si>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</si>
  <si>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</si>
  <si>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</si>
  <si>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</si>
  <si>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</si>
  <si>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</si>
  <si>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</si>
  <si>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</si>
  <si>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</si>
  <si>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</si>
  <si>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</si>
  <si>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</si>
  <si>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</si>
  <si>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</si>
  <si>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</si>
  <si>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</si>
  <si>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</si>
  <si>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</si>
  <si>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</si>
  <si>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</si>
  <si>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</si>
  <si>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</si>
  <si>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</si>
  <si>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</si>
  <si>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</si>
  <si>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</si>
  <si>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</si>
  <si>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</si>
  <si>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</si>
  <si>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</si>
  <si>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</si>
  <si>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</si>
  <si>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</si>
  <si>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</si>
  <si>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</si>
  <si>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</si>
  <si>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</si>
  <si>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</si>
  <si>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</si>
  <si>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</si>
  <si>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</si>
  <si>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</si>
  <si>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</si>
  <si>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</si>
  <si>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</si>
  <si>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</si>
  <si>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</si>
  <si>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</si>
  <si>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</si>
  <si>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</si>
  <si>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</si>
  <si>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</si>
  <si>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</si>
  <si>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</si>
  <si>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</si>
  <si>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</si>
  <si>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</si>
  <si>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</si>
  <si>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</si>
  <si>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</si>
  <si>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</si>
  <si>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</si>
  <si>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</si>
  <si>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</si>
  <si>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</si>
  <si>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</si>
  <si>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</si>
  <si>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</si>
  <si>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</si>
  <si>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</si>
  <si>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</si>
  <si>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</si>
  <si>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</si>
  <si>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</si>
  <si>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</si>
  <si>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</si>
  <si>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</si>
  <si>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</si>
  <si>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</si>
  <si>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</si>
  <si>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</si>
  <si>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</si>
  <si>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</si>
  <si>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</si>
  <si>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</si>
  <si>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</si>
  <si>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</si>
  <si>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</si>
  <si>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</si>
  <si>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</si>
  <si>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</si>
  <si>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</si>
  <si>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</si>
  <si>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</si>
  <si>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</si>
  <si>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</si>
  <si>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</si>
  <si>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</si>
  <si>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</si>
  <si>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</si>
  <si>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</si>
  <si>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</si>
  <si>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</si>
  <si>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</si>
  <si>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</si>
  <si>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</si>
  <si>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</si>
  <si>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</si>
  <si>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</si>
  <si>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</si>
  <si>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</si>
  <si>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</si>
  <si>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</si>
  <si>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</si>
  <si>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</si>
  <si>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</si>
  <si>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</si>
  <si>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</si>
  <si>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</si>
  <si>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</si>
  <si>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</si>
  <si>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</si>
  <si>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</si>
  <si>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</si>
  <si>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</si>
  <si>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</si>
  <si>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</si>
  <si>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</si>
  <si>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</si>
  <si>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</si>
  <si>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</si>
  <si>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</si>
  <si>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</si>
  <si>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</si>
  <si>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</si>
  <si>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</si>
  <si>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</si>
  <si>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</si>
  <si>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</si>
  <si>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</si>
  <si>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</si>
  <si>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</si>
  <si>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</si>
  <si>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</si>
  <si>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</si>
  <si>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</si>
  <si>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</si>
  <si>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</si>
  <si>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</si>
  <si>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</si>
  <si>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</si>
  <si>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</si>
  <si>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</si>
  <si>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</si>
  <si>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</si>
  <si>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</si>
  <si>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</si>
  <si>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</si>
  <si>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</si>
  <si>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</si>
  <si>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</si>
  <si>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</si>
  <si>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</si>
  <si>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</si>
  <si>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</si>
  <si>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</si>
  <si>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</si>
  <si>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</si>
  <si>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</si>
  <si>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</si>
  <si>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</si>
  <si>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</si>
  <si>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</si>
  <si>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</si>
  <si>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</si>
  <si>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</si>
  <si>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</si>
  <si>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</si>
  <si>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</si>
  <si>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</si>
  <si>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</si>
  <si>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</si>
  <si>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</si>
  <si>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</si>
  <si>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</si>
  <si>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</si>
  <si>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</si>
  <si>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</si>
  <si>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</si>
  <si>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</si>
  <si>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</si>
  <si>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</si>
  <si>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</si>
  <si>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</si>
  <si>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</si>
  <si>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</si>
  <si>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</si>
  <si>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</si>
  <si>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</si>
  <si>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</si>
  <si>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</si>
  <si>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</si>
  <si>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</si>
  <si>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</si>
  <si>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</si>
  <si>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</si>
  <si>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</si>
  <si>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</si>
  <si>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</si>
  <si>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</si>
  <si>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</si>
  <si>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</si>
  <si>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</si>
  <si>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</si>
  <si>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</si>
  <si>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</si>
  <si>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</si>
  <si>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</si>
  <si>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</si>
  <si>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</si>
  <si>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</si>
  <si>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</si>
  <si>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</si>
  <si>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</si>
  <si>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</si>
  <si>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</si>
  <si>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</si>
  <si>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</si>
  <si>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</si>
  <si>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</si>
  <si>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</si>
  <si>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</si>
  <si>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</si>
  <si>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</si>
  <si>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</si>
  <si>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</si>
  <si>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</si>
  <si>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</si>
  <si>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</si>
  <si>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</si>
  <si>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</si>
  <si>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</si>
  <si>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</si>
  <si>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</si>
  <si>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</si>
  <si>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</si>
  <si>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</si>
  <si>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</si>
  <si>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</si>
  <si>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</si>
  <si>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</si>
  <si>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</si>
  <si>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</si>
  <si>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</si>
  <si>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</si>
  <si>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</si>
  <si>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</si>
  <si>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</si>
  <si>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</si>
  <si>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</si>
  <si>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</si>
  <si>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</si>
  <si>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</si>
  <si>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</si>
  <si>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</si>
  <si>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</si>
  <si>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</si>
  <si>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</si>
  <si>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</si>
  <si>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</si>
  <si>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</si>
  <si>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</si>
  <si>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</si>
  <si>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</si>
  <si>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</si>
  <si>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</si>
  <si>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</si>
  <si>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</si>
  <si>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</si>
  <si>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</si>
  <si>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</si>
  <si>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</si>
  <si>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</si>
  <si>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</si>
  <si>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</si>
  <si>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</si>
  <si>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</si>
  <si>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</si>
  <si>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</si>
  <si>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</si>
  <si>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</si>
  <si>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</si>
  <si>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</si>
  <si>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</si>
  <si>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</si>
  <si>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</si>
  <si>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</si>
  <si>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</si>
  <si>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</si>
  <si>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</si>
  <si>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</si>
  <si>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</si>
  <si>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</si>
  <si>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</si>
  <si>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</si>
  <si>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</si>
  <si>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</si>
  <si>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</si>
  <si>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</si>
  <si>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</si>
  <si>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</si>
  <si>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</si>
  <si>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</si>
  <si>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</si>
  <si>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</si>
  <si>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</si>
  <si>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</si>
  <si>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</si>
  <si>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</si>
  <si>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</si>
  <si>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</si>
  <si>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</si>
  <si>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</si>
  <si>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</si>
  <si>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</si>
  <si>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</si>
  <si>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</si>
  <si>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</si>
  <si>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</si>
  <si>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</si>
  <si>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</si>
  <si>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</si>
  <si>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</si>
  <si>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</si>
  <si>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</si>
  <si>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</si>
  <si>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</si>
  <si>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</si>
  <si>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</si>
  <si>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</si>
  <si>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</si>
  <si>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</si>
  <si>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</si>
  <si>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</si>
  <si>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</si>
  <si>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</si>
  <si>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</si>
  <si>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</si>
  <si>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</si>
  <si>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</si>
  <si>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</si>
  <si>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</si>
  <si>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</si>
  <si>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</si>
  <si>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</si>
  <si>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</si>
  <si>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</si>
  <si>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</si>
  <si>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</si>
  <si>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</si>
  <si>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</si>
  <si>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</si>
  <si>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</si>
  <si>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</si>
  <si>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</si>
  <si>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</si>
  <si>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</si>
  <si>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</si>
  <si>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</si>
  <si>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</si>
  <si>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</si>
  <si>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</si>
  <si>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</si>
  <si>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</si>
  <si>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</si>
  <si>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</si>
  <si>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</si>
  <si>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</si>
  <si>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</si>
  <si>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</si>
  <si>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</si>
  <si>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</si>
  <si>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</si>
  <si>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</si>
  <si>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</si>
  <si>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</si>
  <si>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</si>
  <si>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</si>
  <si>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</si>
  <si>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</si>
  <si>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</si>
  <si>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</si>
  <si>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</si>
  <si>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</si>
  <si>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</si>
  <si>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</si>
  <si>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</si>
  <si>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</si>
  <si>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</si>
  <si>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</si>
  <si>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</si>
  <si>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</si>
  <si>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</si>
  <si>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</si>
  <si>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</si>
  <si>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</si>
  <si>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</si>
  <si>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</si>
  <si>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</si>
  <si>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</si>
  <si>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</si>
  <si>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</si>
  <si>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</si>
  <si>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</si>
  <si>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</si>
  <si>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</si>
  <si>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</si>
  <si>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</si>
  <si>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</si>
  <si>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</si>
  <si>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</si>
  <si>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</si>
  <si>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</si>
  <si>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</si>
  <si>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</si>
  <si>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</si>
  <si>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</si>
  <si>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</si>
  <si>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</si>
  <si>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</si>
  <si>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</si>
  <si>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</si>
  <si>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</si>
  <si>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</si>
  <si>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</si>
  <si>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</si>
  <si>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</si>
  <si>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</si>
  <si>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</si>
  <si>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</si>
  <si>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</si>
  <si>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</si>
  <si>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</si>
  <si>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</si>
  <si>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</si>
  <si>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</si>
  <si>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</si>
  <si>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</si>
  <si>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</si>
  <si>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</si>
  <si>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</si>
  <si>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</si>
  <si>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</si>
  <si>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</si>
  <si>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</si>
  <si>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</si>
  <si>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</si>
  <si>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</si>
  <si>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</si>
  <si>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</si>
  <si>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</si>
  <si>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</si>
  <si>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</si>
  <si>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</si>
  <si>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</si>
  <si>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</si>
  <si>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</si>
  <si>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</si>
  <si>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</si>
  <si>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</si>
  <si>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</si>
  <si>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</si>
  <si>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</si>
  <si>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</si>
  <si>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</si>
  <si>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</si>
  <si>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</si>
  <si>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</si>
  <si>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</si>
  <si>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</si>
  <si>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</si>
  <si>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</si>
  <si>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</si>
  <si>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</si>
  <si>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</si>
  <si>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</si>
  <si>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</si>
  <si>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</si>
  <si>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</si>
  <si>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</si>
  <si>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</si>
  <si>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</si>
  <si>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</si>
  <si>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</si>
  <si>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</si>
  <si>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</si>
  <si>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</si>
  <si>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</si>
  <si>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</si>
  <si>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</si>
  <si>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</si>
  <si>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</si>
  <si>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</si>
  <si>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</si>
  <si>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</si>
  <si>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</si>
  <si>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</si>
  <si>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</si>
  <si>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</si>
  <si>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</si>
  <si>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</si>
  <si>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</si>
  <si>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</si>
  <si>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</si>
  <si>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</si>
  <si>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</si>
  <si>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</si>
  <si>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</si>
  <si>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</si>
  <si>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</si>
  <si>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</si>
  <si>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</si>
  <si>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</si>
  <si>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</si>
  <si>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</si>
  <si>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</si>
  <si>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</si>
  <si>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</si>
  <si>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</si>
  <si>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</si>
  <si>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</si>
  <si>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</si>
  <si>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</si>
  <si>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</si>
  <si>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</si>
  <si>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</si>
  <si>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</si>
  <si>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</si>
  <si>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</si>
  <si>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</si>
  <si>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</si>
  <si>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</si>
  <si>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</si>
  <si>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</si>
  <si>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</si>
  <si>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</si>
  <si>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</si>
  <si>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</si>
  <si>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</si>
  <si>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</si>
  <si>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</si>
  <si>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</si>
  <si>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</si>
  <si>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</si>
  <si>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</si>
  <si>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</si>
  <si>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</si>
  <si>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</si>
  <si>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</si>
  <si>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</si>
  <si>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</si>
  <si>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</si>
  <si>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</si>
  <si>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</si>
  <si>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</si>
  <si>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</si>
  <si>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</si>
  <si>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</si>
  <si>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</si>
  <si>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</si>
  <si>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</si>
  <si>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</si>
  <si>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</si>
  <si>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</si>
  <si>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</si>
  <si>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</si>
  <si>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</si>
  <si>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</si>
  <si>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</si>
  <si>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</si>
  <si>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</si>
  <si>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</si>
  <si>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</si>
  <si>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</si>
  <si>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</si>
  <si>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</si>
  <si>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</si>
  <si>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</si>
  <si>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</si>
  <si>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</si>
  <si>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</si>
  <si>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</si>
  <si>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</si>
  <si>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</si>
  <si>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</si>
  <si>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</si>
  <si>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</si>
  <si>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</si>
  <si>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</si>
  <si>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</si>
  <si>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</si>
  <si>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</si>
  <si>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</si>
  <si>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</si>
  <si>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</si>
  <si>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</si>
  <si>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</si>
  <si>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</si>
  <si>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</si>
  <si>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</si>
  <si>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</si>
  <si>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</si>
  <si>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</si>
  <si>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</si>
  <si>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</si>
  <si>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</si>
  <si>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</si>
  <si>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</si>
  <si>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</si>
  <si>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</si>
  <si>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</si>
  <si>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</si>
  <si>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</si>
  <si>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</si>
  <si>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</si>
  <si>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</si>
  <si>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</si>
  <si>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</si>
  <si>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</si>
  <si>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</si>
  <si>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</si>
  <si>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</si>
  <si>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</si>
  <si>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</si>
  <si>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</si>
  <si>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</si>
  <si>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</si>
  <si>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</si>
  <si>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</si>
  <si>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</si>
  <si>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</si>
  <si>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</si>
  <si>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</si>
  <si>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</si>
  <si>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</si>
  <si>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</si>
  <si>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</si>
  <si>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</si>
  <si>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</si>
  <si>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</si>
  <si>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</si>
  <si>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</si>
  <si>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</si>
  <si>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</si>
  <si>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</si>
  <si>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</si>
  <si>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</si>
  <si>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</si>
  <si>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</si>
  <si>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</si>
  <si>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</si>
  <si>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</si>
  <si>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</si>
  <si>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</si>
  <si>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</si>
  <si>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</si>
  <si>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</si>
  <si>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</si>
  <si>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</si>
  <si>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</si>
  <si>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</si>
  <si>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</si>
  <si>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</si>
  <si>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</si>
  <si>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</si>
  <si>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</si>
  <si>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</si>
  <si>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</si>
  <si>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</si>
  <si>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</si>
  <si>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</si>
  <si>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</si>
  <si>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</si>
  <si>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</si>
  <si>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</si>
  <si>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</si>
  <si>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</si>
  <si>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</si>
  <si>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</si>
  <si>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</si>
  <si>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</si>
  <si>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</si>
  <si>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</si>
  <si>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</si>
  <si>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</si>
  <si>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</si>
  <si>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</si>
  <si>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</si>
  <si>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</si>
  <si>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</si>
  <si>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</si>
  <si>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</si>
  <si>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</si>
  <si>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</si>
  <si>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</si>
  <si>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</si>
  <si>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</si>
  <si>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</si>
  <si>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</si>
  <si>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</si>
  <si>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</si>
  <si>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</si>
  <si>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</si>
  <si>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</si>
  <si>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</si>
  <si>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</si>
  <si>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</si>
  <si>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</si>
  <si>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</si>
  <si>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</si>
  <si>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</si>
  <si>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</si>
  <si>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</si>
  <si>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</si>
  <si>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</si>
  <si>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</si>
  <si>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</si>
  <si>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</si>
  <si>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</si>
  <si>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</si>
  <si>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</si>
  <si>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</si>
  <si>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</si>
  <si>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</si>
  <si>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</si>
  <si>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</si>
  <si>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</si>
  <si>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</si>
  <si>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</si>
  <si>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</si>
  <si>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</si>
  <si>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</si>
  <si>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</si>
  <si>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</si>
  <si>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</si>
  <si>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</si>
  <si>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</si>
  <si>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</si>
  <si>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</si>
  <si>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</si>
  <si>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</si>
  <si>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</si>
  <si>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</si>
  <si>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</si>
  <si>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</si>
  <si>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</si>
  <si>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</si>
  <si>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</si>
  <si>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</si>
  <si>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</si>
  <si>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</si>
  <si>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</si>
  <si>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</si>
  <si>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</si>
  <si>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</si>
  <si>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</si>
  <si>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</si>
  <si>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</si>
  <si>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</si>
  <si>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</si>
  <si>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</si>
  <si>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</si>
  <si>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</si>
  <si>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</si>
  <si>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</si>
  <si>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</si>
  <si>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</si>
  <si>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</si>
  <si>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</si>
  <si>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</si>
  <si>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</si>
  <si>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</si>
  <si>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</si>
  <si>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</si>
  <si>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</si>
  <si>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</si>
  <si>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</si>
  <si>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</si>
  <si>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</si>
  <si>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</si>
  <si>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</si>
  <si>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</si>
  <si>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</si>
  <si>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</si>
  <si>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</si>
  <si>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</si>
  <si>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</si>
  <si>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</si>
  <si>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</si>
  <si>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</si>
  <si>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</si>
  <si>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</si>
  <si>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</si>
  <si>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</si>
  <si>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</si>
  <si>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</si>
  <si>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</si>
  <si>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</si>
  <si>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</si>
  <si>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</si>
  <si>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</si>
  <si>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</si>
  <si>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</si>
  <si>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</si>
  <si>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</si>
  <si>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</si>
  <si>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</si>
  <si>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</si>
  <si>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</si>
  <si>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</si>
  <si>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</si>
  <si>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</si>
  <si>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</si>
  <si>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</si>
  <si>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</si>
  <si>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</si>
  <si>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</si>
  <si>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</si>
  <si>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</si>
  <si>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</si>
  <si>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</si>
  <si>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</si>
  <si>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</si>
  <si>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</si>
  <si>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</si>
  <si>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</si>
  <si>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</si>
  <si>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</si>
  <si>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</si>
  <si>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</si>
  <si>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</si>
  <si>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</si>
  <si>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</si>
  <si>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</si>
  <si>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</si>
  <si>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</si>
  <si>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</si>
  <si>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</si>
  <si>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</si>
  <si>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</si>
  <si>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</si>
  <si>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</si>
  <si>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</si>
  <si>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</si>
  <si>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</si>
  <si>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</si>
  <si>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</si>
  <si>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</si>
  <si>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</si>
  <si>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</si>
  <si>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</si>
  <si>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</si>
  <si>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</si>
  <si>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</si>
  <si>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</si>
  <si>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</si>
  <si>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</si>
  <si>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</si>
  <si>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</si>
  <si>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</si>
  <si>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</si>
  <si>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</si>
  <si>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</si>
  <si>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</si>
  <si>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</si>
  <si>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</si>
  <si>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</si>
  <si>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</si>
  <si>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</si>
  <si>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</si>
  <si>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</si>
  <si>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</si>
  <si>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</si>
  <si>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</si>
  <si>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</si>
  <si>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</si>
  <si>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</si>
  <si>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</si>
  <si>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</si>
  <si>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</si>
  <si>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</si>
  <si>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</si>
  <si>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</si>
  <si>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</si>
  <si>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</si>
  <si>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</si>
  <si>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</si>
  <si>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</si>
  <si>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</si>
  <si>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</si>
  <si>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</si>
  <si>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</si>
  <si>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</si>
  <si>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</si>
  <si>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</si>
  <si>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</si>
  <si>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</si>
  <si>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</si>
  <si>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</si>
  <si>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</si>
  <si>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</si>
  <si>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</si>
  <si>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</si>
  <si>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</si>
  <si>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</si>
  <si>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</si>
  <si>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</si>
  <si>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</si>
  <si>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</si>
  <si>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</si>
  <si>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</si>
  <si>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</si>
  <si>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</si>
  <si>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</si>
  <si>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</si>
  <si>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</si>
  <si>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</si>
  <si>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</si>
  <si>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</si>
  <si>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</si>
  <si>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</si>
  <si>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</si>
  <si>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</si>
  <si>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</si>
  <si>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</si>
  <si>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</si>
  <si>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</si>
  <si>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</si>
  <si>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</si>
  <si>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</si>
  <si>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</si>
  <si>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</si>
  <si>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</si>
  <si>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</si>
  <si>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</si>
  <si>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</si>
  <si>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</si>
  <si>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</si>
  <si>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</si>
  <si>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</si>
  <si>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</si>
  <si>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</si>
  <si>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</si>
  <si>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</si>
  <si>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</si>
  <si>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</si>
  <si>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</si>
  <si>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</si>
  <si>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</si>
  <si>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</si>
  <si>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</si>
  <si>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</si>
  <si>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</si>
  <si>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</si>
  <si>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</si>
  <si>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</si>
  <si>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</si>
  <si>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</si>
  <si>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</si>
  <si>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</si>
  <si>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</si>
  <si>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</si>
  <si>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</si>
  <si>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</si>
  <si>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</si>
  <si>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</si>
  <si>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</si>
  <si>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</si>
  <si>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</si>
  <si>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</si>
  <si>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</si>
  <si>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</si>
  <si>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</si>
  <si>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</si>
  <si>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</si>
  <si>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</si>
  <si>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</si>
  <si>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</si>
  <si>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</si>
  <si>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</si>
  <si>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</si>
  <si>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</si>
  <si>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</si>
  <si>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</si>
  <si>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</si>
  <si>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</si>
  <si>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</si>
  <si>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</si>
  <si>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</si>
  <si>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</si>
  <si>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</si>
  <si>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</si>
  <si>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</si>
  <si>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</si>
  <si>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</si>
  <si>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</si>
  <si>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</si>
  <si>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</si>
  <si>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</si>
  <si>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</si>
  <si>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</si>
  <si>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</si>
  <si>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</si>
  <si>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</si>
  <si>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</si>
  <si>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</si>
  <si>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</si>
  <si>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</si>
  <si>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</si>
  <si>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</si>
  <si>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</si>
  <si>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</si>
  <si>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</si>
  <si>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</si>
  <si>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</si>
  <si>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</si>
  <si>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</si>
  <si>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</si>
  <si>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</si>
  <si>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</si>
  <si>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</si>
  <si>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</si>
  <si>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</si>
  <si>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</si>
  <si>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</si>
  <si>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</si>
  <si>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</si>
  <si>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</si>
  <si>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</si>
  <si>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</si>
  <si>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</si>
  <si>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</si>
  <si>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</si>
  <si>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</si>
  <si>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</si>
  <si>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</si>
  <si>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</si>
  <si>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</si>
  <si>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</si>
  <si>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</si>
  <si>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</si>
  <si>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</si>
  <si>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</si>
  <si>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</si>
  <si>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</si>
  <si>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</si>
  <si>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</si>
  <si>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</si>
  <si>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</si>
  <si>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</si>
  <si>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</si>
  <si>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</si>
  <si>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</si>
  <si>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</si>
  <si>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</si>
  <si>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</si>
  <si>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</si>
  <si>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</si>
  <si>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</si>
  <si>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</si>
  <si>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</si>
  <si>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</si>
  <si>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</si>
  <si>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</si>
  <si>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</si>
  <si>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</si>
  <si>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</si>
  <si>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</si>
  <si>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</si>
  <si>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</si>
  <si>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</si>
  <si>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</si>
  <si>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</si>
  <si>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</si>
  <si>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</si>
  <si>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</si>
  <si>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</si>
  <si>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</si>
  <si>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</si>
  <si>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</si>
  <si>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</si>
  <si>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</si>
  <si>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</si>
  <si>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</si>
  <si>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</si>
  <si>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</si>
  <si>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</si>
  <si>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</si>
  <si>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</si>
  <si>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</si>
  <si>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</si>
  <si>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</si>
  <si>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</si>
  <si>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</si>
  <si>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</si>
  <si>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</si>
  <si>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</si>
  <si>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</si>
  <si>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</si>
  <si>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</si>
  <si>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</si>
  <si>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</si>
  <si>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</si>
  <si>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</si>
  <si>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</si>
  <si>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</si>
  <si>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</si>
  <si>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</si>
  <si>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</si>
  <si>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</si>
  <si>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</si>
  <si>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</si>
  <si>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</si>
  <si>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</si>
  <si>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</si>
  <si>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</si>
  <si>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</si>
  <si>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</si>
  <si>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</si>
  <si>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</si>
  <si>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</si>
  <si>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</si>
  <si>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</si>
  <si>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</si>
  <si>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</si>
  <si>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</si>
  <si>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</si>
  <si>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</si>
  <si>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</si>
  <si>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</si>
  <si>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</si>
  <si>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</si>
  <si>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</si>
  <si>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</si>
  <si>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</si>
  <si>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</si>
  <si>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</si>
  <si>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</si>
  <si>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</si>
  <si>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</si>
  <si>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</si>
  <si>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</si>
  <si>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</si>
  <si>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</si>
  <si>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</si>
  <si>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</si>
  <si>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</si>
  <si>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</si>
  <si>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</si>
  <si>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</si>
  <si>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</si>
  <si>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</si>
  <si>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</si>
  <si>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</si>
  <si>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</si>
  <si>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</si>
  <si>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</si>
  <si>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</si>
  <si>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</si>
  <si>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</si>
  <si>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</si>
  <si>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</si>
  <si>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</si>
  <si>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</si>
  <si>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</si>
  <si>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</si>
  <si>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</si>
  <si>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</si>
  <si>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</si>
  <si>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</si>
  <si>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</si>
  <si>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</si>
  <si>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</si>
  <si>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</si>
  <si>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</si>
  <si>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</si>
  <si>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</si>
  <si>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</si>
  <si>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</si>
  <si>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</si>
  <si>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</si>
  <si>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</si>
  <si>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</si>
  <si>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</si>
  <si>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</si>
  <si>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</si>
  <si>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</si>
  <si>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</si>
  <si>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</si>
  <si>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</si>
  <si>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</si>
  <si>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</si>
  <si>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</si>
  <si>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</si>
  <si>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</si>
  <si>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</si>
  <si>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</si>
  <si>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</si>
  <si>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</si>
  <si>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</si>
  <si>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</si>
  <si>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</si>
  <si>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</si>
  <si>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</si>
  <si>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</si>
  <si>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</si>
  <si>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</si>
  <si>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</si>
  <si>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</si>
  <si>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</si>
  <si>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</si>
  <si>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</si>
  <si>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</si>
  <si>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</si>
  <si>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</si>
  <si>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</si>
  <si>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</si>
  <si>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</si>
  <si>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</si>
  <si>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</si>
  <si>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</si>
  <si>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</si>
  <si>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</si>
  <si>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</si>
  <si>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</si>
  <si>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</si>
  <si>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</si>
  <si>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</si>
  <si>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</si>
  <si>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</si>
  <si>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</si>
  <si>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</si>
  <si>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</si>
  <si>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</si>
  <si>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</si>
  <si>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</si>
  <si>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</si>
  <si>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</si>
  <si>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</si>
  <si>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</si>
  <si>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</si>
  <si>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</si>
  <si>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</si>
  <si>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</si>
  <si>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</si>
  <si>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</si>
  <si>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</si>
  <si>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</si>
  <si>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</si>
  <si>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</si>
  <si>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</si>
  <si>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</si>
  <si>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</si>
  <si>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</si>
  <si>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</si>
  <si>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</si>
  <si>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</si>
  <si>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</si>
  <si>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</si>
  <si>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</si>
  <si>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</si>
  <si>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</si>
  <si>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</si>
  <si>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</si>
  <si>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</si>
  <si>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</si>
  <si>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</si>
  <si>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</si>
  <si>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</si>
  <si>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</si>
  <si>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</si>
  <si>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</si>
  <si>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</si>
  <si>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</si>
  <si>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</si>
  <si>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</si>
  <si>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</si>
  <si>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</si>
  <si>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</si>
  <si>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</si>
  <si>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</si>
  <si>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</si>
  <si>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</si>
  <si>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</si>
  <si>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</si>
  <si>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</si>
  <si>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</si>
  <si>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</si>
  <si>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</si>
  <si>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</si>
  <si>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</si>
  <si>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</si>
  <si>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</si>
  <si>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</si>
  <si>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</si>
  <si>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</si>
  <si>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</si>
  <si>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</si>
  <si>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</si>
  <si>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</si>
  <si>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</si>
  <si>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</si>
  <si>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</si>
  <si>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</si>
  <si>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</si>
  <si>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</si>
  <si>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</si>
  <si>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</si>
  <si>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</si>
  <si>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</si>
  <si>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</si>
  <si>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</si>
  <si>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</si>
  <si>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</si>
  <si>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</si>
  <si>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</si>
  <si>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</si>
  <si>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</si>
  <si>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</si>
  <si>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</si>
  <si>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</si>
  <si>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</si>
  <si>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</si>
  <si>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</si>
  <si>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</si>
  <si>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</si>
  <si>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</si>
  <si>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</si>
  <si>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</si>
  <si>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</si>
  <si>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</si>
  <si>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</si>
  <si>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</si>
  <si>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</si>
  <si>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</si>
  <si>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</si>
  <si>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</si>
  <si>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</si>
  <si>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</si>
  <si>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</si>
  <si>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</si>
  <si>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</si>
  <si>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</si>
  <si>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</si>
  <si>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</si>
  <si>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</si>
  <si>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</si>
  <si>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</si>
  <si>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</si>
  <si>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</si>
  <si>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</si>
  <si>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</si>
  <si>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</si>
  <si>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</si>
  <si>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</si>
  <si>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</si>
  <si>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</si>
  <si>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</si>
  <si>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</si>
  <si>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</si>
  <si>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</si>
  <si>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</si>
  <si>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</si>
  <si>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</si>
  <si>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</si>
  <si>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</si>
  <si>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</si>
  <si>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</si>
  <si>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</si>
  <si>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</si>
  <si>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</si>
  <si>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</si>
  <si>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</si>
  <si>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</si>
  <si>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</si>
  <si>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</si>
  <si>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</si>
  <si>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</si>
  <si>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</si>
  <si>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</si>
  <si>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</si>
  <si>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</si>
  <si>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</si>
  <si>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</si>
  <si>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</si>
  <si>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</si>
  <si>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</si>
  <si>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</si>
  <si>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</si>
  <si>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</si>
  <si>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</si>
  <si>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</si>
  <si>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</si>
  <si>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</si>
  <si>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</si>
  <si>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</si>
  <si>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</si>
  <si>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</si>
  <si>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</si>
  <si>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</si>
  <si>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</si>
  <si>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</si>
  <si>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</si>
  <si>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</si>
  <si>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</si>
  <si>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</si>
  <si>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</si>
  <si>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</si>
  <si>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</si>
  <si>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</si>
  <si>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</si>
  <si>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</si>
  <si>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</si>
  <si>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</si>
  <si>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</si>
  <si>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</si>
  <si>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</si>
  <si>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</si>
  <si>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</si>
  <si>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</si>
  <si>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</si>
  <si>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</si>
  <si>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</si>
  <si>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</si>
  <si>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</si>
  <si>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</si>
  <si>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</si>
  <si>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</si>
  <si>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</si>
  <si>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</si>
  <si>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</si>
  <si>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</si>
  <si>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</si>
  <si>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</si>
  <si>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</si>
  <si>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</si>
  <si>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</si>
  <si>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</si>
  <si>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</si>
  <si>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</si>
  <si>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</si>
  <si>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</si>
  <si>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</si>
  <si>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</si>
  <si>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</si>
  <si>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</si>
  <si>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</si>
  <si>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</si>
  <si>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</si>
  <si>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</si>
  <si>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</si>
  <si>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</si>
  <si>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</si>
  <si>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</si>
  <si>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</si>
  <si>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</si>
  <si>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</si>
  <si>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</si>
  <si>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</si>
  <si>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</si>
  <si>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</si>
  <si>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</si>
  <si>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</si>
  <si>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</si>
  <si>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</si>
  <si>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</si>
  <si>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</si>
  <si>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</si>
  <si>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</si>
  <si>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</si>
  <si>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</si>
  <si>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</si>
  <si>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</si>
  <si>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</si>
  <si>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</si>
  <si>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</si>
  <si>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</si>
  <si>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</si>
  <si>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</si>
  <si>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</si>
  <si>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</si>
  <si>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</si>
  <si>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</si>
  <si>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</si>
  <si>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</si>
  <si>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</si>
  <si>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</si>
  <si>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</si>
  <si>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</si>
  <si>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</si>
  <si>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</si>
  <si>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</si>
  <si>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</si>
  <si>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</si>
  <si>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</si>
  <si>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</si>
  <si>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</si>
  <si>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</si>
  <si>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</si>
  <si>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</si>
  <si>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</si>
  <si>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</si>
  <si>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</si>
  <si>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</si>
  <si>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</si>
  <si>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</si>
  <si>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</si>
  <si>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</si>
  <si>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</si>
  <si>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</si>
  <si>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</si>
  <si>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</si>
  <si>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</si>
  <si>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</si>
  <si>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</si>
  <si>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</si>
  <si>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</si>
  <si>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</si>
  <si>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</si>
  <si>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</si>
  <si>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</si>
  <si>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</si>
  <si>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</si>
  <si>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</si>
  <si>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</si>
  <si>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</si>
  <si>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</si>
  <si>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</si>
  <si>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</si>
  <si>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</si>
  <si>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</si>
  <si>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</si>
  <si>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</si>
  <si>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</si>
  <si>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</si>
  <si>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</si>
  <si>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</si>
  <si>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</si>
  <si>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</si>
  <si>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</si>
  <si>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</si>
  <si>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</si>
  <si>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</si>
  <si>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</si>
  <si>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</si>
  <si>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</si>
  <si>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</si>
  <si>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</si>
  <si>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</si>
  <si>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</si>
  <si>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</si>
  <si>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</si>
  <si>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</si>
  <si>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</si>
  <si>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</si>
  <si>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</si>
  <si>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</si>
  <si>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</si>
  <si>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</si>
  <si>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</si>
  <si>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</si>
  <si>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</si>
  <si>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</si>
  <si>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</si>
  <si>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</si>
  <si>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</si>
  <si>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</si>
  <si>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</si>
  <si>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</si>
  <si>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</si>
  <si>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</si>
  <si>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</si>
  <si>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</si>
  <si>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</si>
  <si>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</si>
  <si>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</si>
  <si>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</si>
  <si>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</si>
  <si>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</si>
  <si>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</si>
  <si>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</si>
  <si>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</si>
  <si>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</si>
  <si>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</si>
  <si>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</si>
  <si>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</si>
  <si>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</si>
  <si>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</si>
  <si>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</si>
  <si>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</si>
  <si>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</si>
  <si>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</si>
  <si>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</si>
  <si>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</si>
  <si>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</si>
  <si>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</si>
  <si>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</si>
  <si>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</si>
  <si>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</si>
  <si>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</si>
  <si>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</si>
  <si>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</si>
  <si>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</si>
  <si>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</si>
  <si>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</si>
  <si>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</si>
  <si>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</si>
  <si>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</si>
  <si>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</si>
  <si>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</si>
  <si>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</si>
  <si>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</si>
  <si>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</si>
  <si>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</si>
  <si>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</si>
  <si>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</si>
  <si>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</si>
  <si>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</si>
  <si>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</si>
  <si>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</si>
  <si>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</si>
  <si>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</si>
  <si>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</si>
  <si>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</si>
  <si>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</si>
  <si>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</si>
  <si>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</si>
  <si>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</si>
  <si>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</si>
  <si>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</si>
  <si>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</si>
  <si>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</si>
  <si>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</si>
  <si>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</si>
  <si>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</si>
  <si>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</si>
  <si>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</si>
  <si>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</si>
  <si>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</si>
  <si>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</si>
  <si>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</si>
  <si>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</si>
  <si>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</si>
  <si>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</si>
  <si>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</si>
  <si>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</si>
  <si>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</si>
  <si>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</si>
  <si>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</si>
  <si>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</si>
  <si>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</si>
  <si>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</si>
  <si>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</si>
  <si>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</si>
  <si>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</si>
  <si>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</si>
  <si>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</si>
  <si>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</si>
  <si>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</si>
  <si>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</si>
  <si>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</si>
  <si>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</si>
  <si>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</si>
  <si>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</si>
  <si>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</si>
  <si>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</si>
  <si>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</si>
  <si>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</si>
  <si>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</si>
  <si>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</si>
  <si>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</si>
  <si>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</si>
  <si>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</si>
  <si>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</si>
  <si>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</si>
  <si>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</si>
  <si>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</si>
  <si>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</si>
  <si>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</si>
  <si>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</si>
  <si>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</si>
  <si>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</si>
  <si>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</si>
  <si>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</si>
  <si>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</si>
  <si>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</si>
  <si>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</si>
  <si>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</si>
  <si>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</si>
  <si>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</si>
  <si>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</si>
  <si>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</si>
  <si>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</si>
  <si>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</si>
  <si>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</si>
  <si>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</si>
  <si>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</si>
  <si>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</si>
  <si>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</si>
  <si>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</si>
  <si>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</si>
  <si>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</si>
  <si>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</si>
  <si>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</si>
  <si>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</si>
  <si>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</si>
  <si>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</si>
  <si>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</si>
  <si>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</si>
  <si>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</si>
  <si>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</si>
  <si>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</si>
  <si>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</si>
  <si>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</si>
  <si>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</si>
  <si>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</si>
  <si>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</si>
  <si>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</si>
  <si>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</si>
  <si>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</si>
  <si>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</si>
  <si>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</si>
  <si>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</si>
  <si>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</si>
  <si>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</si>
  <si>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</si>
  <si>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</si>
  <si>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</si>
  <si>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</si>
  <si>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</si>
  <si>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</si>
  <si>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</si>
  <si>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</si>
  <si>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</si>
  <si>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</si>
  <si>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</si>
  <si>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</si>
  <si>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</si>
  <si>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</si>
  <si>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</si>
  <si>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</si>
  <si>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</si>
  <si>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</si>
  <si>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</si>
  <si>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</si>
  <si>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</si>
  <si>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</si>
  <si>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</si>
  <si>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</si>
  <si>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</si>
  <si>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</si>
  <si>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</si>
  <si>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</si>
  <si>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</si>
  <si>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</si>
  <si>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</si>
  <si>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</si>
  <si>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</si>
  <si>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</si>
  <si>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</si>
  <si>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</si>
  <si>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</si>
  <si>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</si>
  <si>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</si>
  <si>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</si>
  <si>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</si>
  <si>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</si>
  <si>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</si>
  <si>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</si>
  <si>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</si>
  <si>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</si>
  <si>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</si>
  <si>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</si>
  <si>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</si>
  <si>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</si>
  <si>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</si>
  <si>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</si>
  <si>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</si>
  <si>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</si>
  <si>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</si>
  <si>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</si>
  <si>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</si>
  <si>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</si>
  <si>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</si>
  <si>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</si>
  <si>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</si>
  <si>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</si>
  <si>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</si>
  <si>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</si>
  <si>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</si>
  <si>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</si>
  <si>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</si>
  <si>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</si>
  <si>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</si>
  <si>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</si>
  <si>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</si>
  <si>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</si>
  <si>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</si>
  <si>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</si>
  <si>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</si>
  <si>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</si>
  <si>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</si>
  <si>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</si>
  <si>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</si>
  <si>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</si>
  <si>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</si>
  <si>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</si>
  <si>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</si>
  <si>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</si>
  <si>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</si>
  <si>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</si>
  <si>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</si>
  <si>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</si>
  <si>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</si>
  <si>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</si>
  <si>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</si>
  <si>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</si>
  <si>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</si>
  <si>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</si>
  <si>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</si>
  <si>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</si>
  <si>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</si>
  <si>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</si>
  <si>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</si>
  <si>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</si>
  <si>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</si>
  <si>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</si>
  <si>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</si>
  <si>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</si>
  <si>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</si>
  <si>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</si>
  <si>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</si>
  <si>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</si>
  <si>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</si>
  <si>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</si>
  <si>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</si>
  <si>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</si>
  <si>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</si>
  <si>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</si>
  <si>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</si>
  <si>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</si>
  <si>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</si>
  <si>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</si>
  <si>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</si>
  <si>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</si>
  <si>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</si>
  <si>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</si>
  <si>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</si>
  <si>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</si>
  <si>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</si>
  <si>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</si>
  <si>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</si>
  <si>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</si>
  <si>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</si>
  <si>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</si>
  <si>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</si>
  <si>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</si>
  <si>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</si>
  <si>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</si>
  <si>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</si>
  <si>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</si>
  <si>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</si>
  <si>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</si>
  <si>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</si>
  <si>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</si>
  <si>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</si>
  <si>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</si>
  <si>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</si>
  <si>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</si>
  <si>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</si>
  <si>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</si>
  <si>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</si>
  <si>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</si>
  <si>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</si>
  <si>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</si>
  <si>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</si>
  <si>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</si>
  <si>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</si>
  <si>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</si>
  <si>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</si>
  <si>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</si>
  <si>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</si>
  <si>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</si>
  <si>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</si>
  <si>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</si>
  <si>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</si>
  <si>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</si>
  <si>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</si>
  <si>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</si>
  <si>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</si>
  <si>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</si>
  <si>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</si>
  <si>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</si>
  <si>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</si>
  <si>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</si>
  <si>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</si>
  <si>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</si>
  <si>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</si>
  <si>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</si>
  <si>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</si>
  <si>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</si>
  <si>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</si>
  <si>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</si>
  <si>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</si>
  <si>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</si>
  <si>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</si>
  <si>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</si>
  <si>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</si>
  <si>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</si>
  <si>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</si>
  <si>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</si>
  <si>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</si>
  <si>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</si>
  <si>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</si>
  <si>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</si>
  <si>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</si>
  <si>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</si>
  <si>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</si>
  <si>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</si>
  <si>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</si>
  <si>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</si>
  <si>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</si>
  <si>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</si>
  <si>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</si>
  <si>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</si>
  <si>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</si>
  <si>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</si>
  <si>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</si>
  <si>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</si>
  <si>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</si>
  <si>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</si>
  <si>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</si>
  <si>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</si>
  <si>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</si>
  <si>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</si>
  <si>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</si>
  <si>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</si>
  <si>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</si>
  <si>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</si>
  <si>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</si>
  <si>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</si>
  <si>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</si>
  <si>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</si>
  <si>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</si>
  <si>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</si>
  <si>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</si>
  <si>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</si>
  <si>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</si>
  <si>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</si>
  <si>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</si>
  <si>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</si>
  <si>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</si>
  <si>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</si>
  <si>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</si>
  <si>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</si>
  <si>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</si>
  <si>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</si>
  <si>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</si>
  <si>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</si>
  <si>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</si>
  <si>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</si>
  <si>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</si>
  <si>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</si>
  <si>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</si>
  <si>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</si>
  <si>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</si>
  <si>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</si>
  <si>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</si>
  <si>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</si>
  <si>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</si>
  <si>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</si>
  <si>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</si>
  <si>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</si>
  <si>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</si>
  <si>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</si>
  <si>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</si>
  <si>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</si>
  <si>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</si>
  <si>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</si>
  <si>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</si>
  <si>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</si>
  <si>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</si>
  <si>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</si>
  <si>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</si>
  <si>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</si>
  <si>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</si>
  <si>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</si>
  <si>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</si>
  <si>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</si>
  <si>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</si>
  <si>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</si>
  <si>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</si>
  <si>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</si>
  <si>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</si>
  <si>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</si>
  <si>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</si>
  <si>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</si>
  <si>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</si>
  <si>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</si>
  <si>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</si>
  <si>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</si>
  <si>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</si>
  <si>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</si>
  <si>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</si>
  <si>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</si>
  <si>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</si>
  <si>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</si>
  <si>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</si>
  <si>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</si>
  <si>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</si>
  <si>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</si>
  <si>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</si>
  <si>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</si>
  <si>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</si>
  <si>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</si>
  <si>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</si>
  <si>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</si>
  <si>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</si>
  <si>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</si>
  <si>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</si>
  <si>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</si>
  <si>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</si>
  <si>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</si>
  <si>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</si>
  <si>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</si>
  <si>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</si>
  <si>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</si>
  <si>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</si>
  <si>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</si>
  <si>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</si>
  <si>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</si>
  <si>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</si>
  <si>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</si>
  <si>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</si>
  <si>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</si>
  <si>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</si>
  <si>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</si>
  <si>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</si>
  <si>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</si>
  <si>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</si>
  <si>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</si>
  <si>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</si>
  <si>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</si>
  <si>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</si>
  <si>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</si>
  <si>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</si>
  <si>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</si>
  <si>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</si>
  <si>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</si>
  <si>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</si>
  <si>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</si>
  <si>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</si>
  <si>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</si>
  <si>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</si>
  <si>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</si>
  <si>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</si>
  <si>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</si>
  <si>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</si>
  <si>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</si>
  <si>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</si>
  <si>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</si>
  <si>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</si>
  <si>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</si>
  <si>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</si>
  <si>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</si>
  <si>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</si>
  <si>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</si>
  <si>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</si>
  <si>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</si>
  <si>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</si>
  <si>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</si>
  <si>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</si>
  <si>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</si>
  <si>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</si>
  <si>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</si>
  <si>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</si>
  <si>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</si>
  <si>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</si>
  <si>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</si>
  <si>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</si>
  <si>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</si>
  <si>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</si>
  <si>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</si>
  <si>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</si>
  <si>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</si>
  <si>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</si>
  <si>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</si>
  <si>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</si>
  <si>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</si>
  <si>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</si>
  <si>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</si>
  <si>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</si>
  <si>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</si>
  <si>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</si>
  <si>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</si>
  <si>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</si>
  <si>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</si>
  <si>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</si>
  <si>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</si>
  <si>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</si>
  <si>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</si>
  <si>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</si>
  <si>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</si>
  <si>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</si>
  <si>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</si>
  <si>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</si>
  <si>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</si>
  <si>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</si>
  <si>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</si>
  <si>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</si>
  <si>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</si>
  <si>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</si>
  <si>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</si>
  <si>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</si>
  <si>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</si>
  <si>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</si>
  <si>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</si>
  <si>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</si>
  <si>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</si>
  <si>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</si>
  <si>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</si>
  <si>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</si>
  <si>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</si>
  <si>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</si>
  <si>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</si>
  <si>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</si>
  <si>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</si>
  <si>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</si>
  <si>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</si>
  <si>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</si>
  <si>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</si>
  <si>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</si>
  <si>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</si>
  <si>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</si>
  <si>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</si>
  <si>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</si>
  <si>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</si>
  <si>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</si>
  <si>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</si>
  <si>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</si>
  <si>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</si>
  <si>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</si>
  <si>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</si>
  <si>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</si>
  <si>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</si>
  <si>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</si>
  <si>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</si>
  <si>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</si>
  <si>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</si>
  <si>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</si>
  <si>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</si>
  <si>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</si>
  <si>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</si>
  <si>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</si>
  <si>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</si>
  <si>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</si>
  <si>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</si>
  <si>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</si>
  <si>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</si>
  <si>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</si>
  <si>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</si>
  <si>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</si>
  <si>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</si>
  <si>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</si>
  <si>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</si>
  <si>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</si>
  <si>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</si>
  <si>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</si>
  <si>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</si>
  <si>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</si>
  <si>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</si>
  <si>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</si>
  <si>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</si>
  <si>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</si>
  <si>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</si>
  <si>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</si>
  <si>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</si>
  <si>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</si>
  <si>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</si>
  <si>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</si>
  <si>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</si>
  <si>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</si>
  <si>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</si>
  <si>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</si>
  <si>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</si>
  <si>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</si>
  <si>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</si>
  <si>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</si>
  <si>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</si>
  <si>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</si>
  <si>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</si>
  <si>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</si>
  <si>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</si>
  <si>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</si>
  <si>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</si>
  <si>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</si>
  <si>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</si>
  <si>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</si>
  <si>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</si>
  <si>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</si>
  <si>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</si>
  <si>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</si>
  <si>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</si>
  <si>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</si>
  <si>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</si>
  <si>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</si>
  <si>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</si>
  <si>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</si>
  <si>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</si>
  <si>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</si>
  <si>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</si>
  <si>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</si>
  <si>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</si>
  <si>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</si>
  <si>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</si>
  <si>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</si>
  <si>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</si>
  <si>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</si>
  <si>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</si>
  <si>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</si>
  <si>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</si>
  <si>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</si>
  <si>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</si>
  <si>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</si>
  <si>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</si>
  <si>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</si>
  <si>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</si>
  <si>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</si>
  <si>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</si>
  <si>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</si>
  <si>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</si>
  <si>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</si>
  <si>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</si>
  <si>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</si>
  <si>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</si>
  <si>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</si>
  <si>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</si>
  <si>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</si>
  <si>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</si>
  <si>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</si>
  <si>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</si>
  <si>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</si>
  <si>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</si>
  <si>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</si>
  <si>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</si>
  <si>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</si>
  <si>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</si>
  <si>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</si>
  <si>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</si>
  <si>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</si>
  <si>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</si>
  <si>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</si>
  <si>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</si>
  <si>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</si>
  <si>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</si>
  <si>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</si>
  <si>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</si>
  <si>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</si>
  <si>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</si>
  <si>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</si>
  <si>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</si>
  <si>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</si>
  <si>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</si>
  <si>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</si>
  <si>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</si>
  <si>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</si>
  <si>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</si>
  <si>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</si>
  <si>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</si>
  <si>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</si>
  <si>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</si>
  <si>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</si>
  <si>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</si>
  <si>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</si>
  <si>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</si>
  <si>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</si>
  <si>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</si>
  <si>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</si>
  <si>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</si>
  <si>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</si>
  <si>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</si>
  <si>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</si>
  <si>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</si>
  <si>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</si>
  <si>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</si>
  <si>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</si>
  <si>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</si>
  <si>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</si>
  <si>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</si>
  <si>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</si>
  <si>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</si>
  <si>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</si>
  <si>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</si>
  <si>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</si>
  <si>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</si>
  <si>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</si>
  <si>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</si>
  <si>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</si>
  <si>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</si>
  <si>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</si>
  <si>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</si>
  <si>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</si>
  <si>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</si>
  <si>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</si>
  <si>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</si>
  <si>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</si>
  <si>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</si>
  <si>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</si>
  <si>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</si>
  <si>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</si>
  <si>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</si>
  <si>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</si>
  <si>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</si>
  <si>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</si>
  <si>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</si>
  <si>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</si>
  <si>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</si>
  <si>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</si>
  <si>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</si>
  <si>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</si>
  <si>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</si>
  <si>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</si>
  <si>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</si>
  <si>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</si>
  <si>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</si>
  <si>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</si>
  <si>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</si>
  <si>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</si>
  <si>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</si>
  <si>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</si>
  <si>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</si>
  <si>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</si>
  <si>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</si>
  <si>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</si>
  <si>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</si>
  <si>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</si>
  <si>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</si>
  <si>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</si>
  <si>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</si>
  <si>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</si>
  <si>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</si>
  <si>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</si>
  <si>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</si>
  <si>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</si>
  <si>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</si>
  <si>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</si>
  <si>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</si>
  <si>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</si>
  <si>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</si>
  <si>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</si>
  <si>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</si>
  <si>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</si>
  <si>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</si>
  <si>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</si>
  <si>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</si>
  <si>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</si>
  <si>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</si>
  <si>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</si>
  <si>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</si>
  <si>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</si>
  <si>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</si>
  <si>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</si>
  <si>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</si>
  <si>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</si>
  <si>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</si>
  <si>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</si>
  <si>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</si>
  <si>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</si>
  <si>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</si>
  <si>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</si>
  <si>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</si>
  <si>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</si>
  <si>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</si>
  <si>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</si>
  <si>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</si>
  <si>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</si>
  <si>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</si>
  <si>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</si>
  <si>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</si>
  <si>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</si>
  <si>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</si>
  <si>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</si>
  <si>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</si>
  <si>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</si>
  <si>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</si>
  <si>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</si>
  <si>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</si>
  <si>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</si>
  <si>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</si>
  <si>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</si>
  <si>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</si>
  <si>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</si>
  <si>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</si>
  <si>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</si>
  <si>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</si>
  <si>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</si>
  <si>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</si>
  <si>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</si>
  <si>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</si>
  <si>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</si>
  <si>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</si>
  <si>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</si>
  <si>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</si>
  <si>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</si>
  <si>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</si>
  <si>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</si>
  <si>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</si>
  <si>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</si>
  <si>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</si>
  <si>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</si>
  <si>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</si>
  <si>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</si>
  <si>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</si>
  <si>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</si>
  <si>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</si>
  <si>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</si>
  <si>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</si>
  <si>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</si>
  <si>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</si>
  <si>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</si>
  <si>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</si>
  <si>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</si>
  <si>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</si>
  <si>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</si>
  <si>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</si>
  <si>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</si>
  <si>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</si>
  <si>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</si>
  <si>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</si>
  <si>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</si>
  <si>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</si>
  <si>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</si>
  <si>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</si>
  <si>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</si>
  <si>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</si>
  <si>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</si>
  <si>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</si>
  <si>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</si>
  <si>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</si>
  <si>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</si>
  <si>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</si>
  <si>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</si>
  <si>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</si>
  <si>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</si>
  <si>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</si>
  <si>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</si>
  <si>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</si>
  <si>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</si>
  <si>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</si>
  <si>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</si>
  <si>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</si>
  <si>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</si>
  <si>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</si>
  <si>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</si>
  <si>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</si>
  <si>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</si>
  <si>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</si>
  <si>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</si>
  <si>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</si>
  <si>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</si>
  <si>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</si>
  <si>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</si>
  <si>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</si>
  <si>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</si>
  <si>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</si>
  <si>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</si>
  <si>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</si>
  <si>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</si>
  <si>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</si>
  <si>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</si>
  <si>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</si>
  <si>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</si>
  <si>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</si>
  <si>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</si>
  <si>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</si>
  <si>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</si>
  <si>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</si>
  <si>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</si>
  <si>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</si>
  <si>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</si>
  <si>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</si>
  <si>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</si>
  <si>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</si>
  <si>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</si>
  <si>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</si>
  <si>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</si>
  <si>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</si>
  <si>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</si>
  <si>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</si>
  <si>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</si>
  <si>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</si>
  <si>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</si>
  <si>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</si>
  <si>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</si>
  <si>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</si>
  <si>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</si>
  <si>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</si>
  <si>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</si>
  <si>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</si>
  <si>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</si>
  <si>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</si>
  <si>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</si>
  <si>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</si>
  <si>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</si>
  <si>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</si>
  <si>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</si>
  <si>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</si>
  <si>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</si>
  <si>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</si>
  <si>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</si>
  <si>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</si>
  <si>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</si>
  <si>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</si>
  <si>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</si>
  <si>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</si>
  <si>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</si>
  <si>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</si>
  <si>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</si>
  <si>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</si>
  <si>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</si>
  <si>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</si>
  <si>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</si>
  <si>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</si>
  <si>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</si>
  <si>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</si>
  <si>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</si>
  <si>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</si>
  <si>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</si>
  <si>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</si>
  <si>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</si>
  <si>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</si>
  <si>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</si>
  <si>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</si>
  <si>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</si>
  <si>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</si>
  <si>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</si>
  <si>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</si>
  <si>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</si>
  <si>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</si>
  <si>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</si>
  <si>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</si>
  <si>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</si>
  <si>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</si>
  <si>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</si>
  <si>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</si>
  <si>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</si>
  <si>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</si>
  <si>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</si>
  <si>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</si>
  <si>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</si>
  <si>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</si>
  <si>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</si>
  <si>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</si>
  <si>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</si>
  <si>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</si>
  <si>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</si>
  <si>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</si>
  <si>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</si>
  <si>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</si>
  <si>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</si>
  <si>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</si>
  <si>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</si>
  <si>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</si>
  <si>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</si>
  <si>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</si>
  <si>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</si>
  <si>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</si>
  <si>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</si>
  <si>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</si>
  <si>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</si>
  <si>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</si>
  <si>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</si>
  <si>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</si>
  <si>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</si>
  <si>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</si>
  <si>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</si>
  <si>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</si>
  <si>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</si>
  <si>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</si>
  <si>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</si>
  <si>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</si>
  <si>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</si>
  <si>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</si>
  <si>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</si>
  <si>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</si>
  <si>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</si>
  <si>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</si>
  <si>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</si>
  <si>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</si>
  <si>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</si>
  <si>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</si>
  <si>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</si>
  <si>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</si>
  <si>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</si>
  <si>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</si>
  <si>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</si>
  <si>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</si>
  <si>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</si>
  <si>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</si>
  <si>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</si>
  <si>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</si>
  <si>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</si>
  <si>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</si>
  <si>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</si>
  <si>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</si>
  <si>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</si>
  <si>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</si>
  <si>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</si>
  <si>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</si>
  <si>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</si>
  <si>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</si>
  <si>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</si>
  <si>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</si>
  <si>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</si>
  <si>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</si>
  <si>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</si>
  <si>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</si>
  <si>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</si>
  <si>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</si>
  <si>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</si>
  <si>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</si>
  <si>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</si>
  <si>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</si>
  <si>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</si>
  <si>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</si>
  <si>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</si>
  <si>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</si>
  <si>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</si>
  <si>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</si>
  <si>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</si>
  <si>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</si>
  <si>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</si>
  <si>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</si>
  <si>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</si>
  <si>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</si>
  <si>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</si>
  <si>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</si>
  <si>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</si>
  <si>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</si>
  <si>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</si>
  <si>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</si>
  <si>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</si>
  <si>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</si>
  <si>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</si>
  <si>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</si>
  <si>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</si>
  <si>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</si>
  <si>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</si>
  <si>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</si>
  <si>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</si>
  <si>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</si>
  <si>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</si>
  <si>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</si>
  <si>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</si>
  <si>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</si>
  <si>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</si>
  <si>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</si>
  <si>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</si>
  <si>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</si>
  <si>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</si>
  <si>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</si>
  <si>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</si>
  <si>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</si>
  <si>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</si>
  <si>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</si>
  <si>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</si>
  <si>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</si>
  <si>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</si>
  <si>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</si>
  <si>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</si>
  <si>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</si>
  <si>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</si>
  <si>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</si>
  <si>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</si>
  <si>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</si>
  <si>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</si>
  <si>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</si>
  <si>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</si>
  <si>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</si>
  <si>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</si>
  <si>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</si>
  <si>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</si>
  <si>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</si>
  <si>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</si>
  <si>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</si>
  <si>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</si>
  <si>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</si>
  <si>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</si>
  <si>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</si>
  <si>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</si>
  <si>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</si>
  <si>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</si>
  <si>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</si>
  <si>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</si>
  <si>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</si>
  <si>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</si>
  <si>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</si>
  <si>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</si>
  <si>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</si>
  <si>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</si>
  <si>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</si>
  <si>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</si>
  <si>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</si>
  <si>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</si>
  <si>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</si>
  <si>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</si>
  <si>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</si>
  <si>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</si>
  <si>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</si>
  <si>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</si>
  <si>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</si>
  <si>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</si>
  <si>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</si>
  <si>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</si>
  <si>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</si>
  <si>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</si>
  <si>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</si>
  <si>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</si>
  <si>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</si>
  <si>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</si>
  <si>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</si>
  <si>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</si>
  <si>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</si>
  <si>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</si>
  <si>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</si>
  <si>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</si>
  <si>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</si>
  <si>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</si>
  <si>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</si>
  <si>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</si>
  <si>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</si>
  <si>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</si>
  <si>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</si>
  <si>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</si>
  <si>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</si>
  <si>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</si>
  <si>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</si>
  <si>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</si>
  <si>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</si>
  <si>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</si>
  <si>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</si>
  <si>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</si>
  <si>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</si>
  <si>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</si>
  <si>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</si>
  <si>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</si>
  <si>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</si>
  <si>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</si>
  <si>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</si>
  <si>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</si>
  <si>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</si>
  <si>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</si>
  <si>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</si>
  <si>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</si>
  <si>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</si>
  <si>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</si>
  <si>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</si>
  <si>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</si>
  <si>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</si>
  <si>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</si>
  <si>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</si>
  <si>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</si>
  <si>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</si>
  <si>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</si>
  <si>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</si>
  <si>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</si>
  <si>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</si>
  <si>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</si>
  <si>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</si>
  <si>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</si>
  <si>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</si>
  <si>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</si>
  <si>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</si>
  <si>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</si>
  <si>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</si>
  <si>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</si>
  <si>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</si>
  <si>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</si>
  <si>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</si>
  <si>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</si>
  <si>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</si>
  <si>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</si>
  <si>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</si>
  <si>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</si>
  <si>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</si>
  <si>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</si>
  <si>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</si>
  <si>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</si>
  <si>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</si>
  <si>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</si>
  <si>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</si>
  <si>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</si>
  <si>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</si>
  <si>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</si>
  <si>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</si>
  <si>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</si>
  <si>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</si>
  <si>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</si>
  <si>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</si>
  <si>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</si>
  <si>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</si>
  <si>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</si>
  <si>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</si>
  <si>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</si>
  <si>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</si>
  <si>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</si>
  <si>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</si>
  <si>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</si>
  <si>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</si>
  <si>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</si>
  <si>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</si>
  <si>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</si>
  <si>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</si>
  <si>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</si>
  <si>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</si>
  <si>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</si>
  <si>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</si>
  <si>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</si>
  <si>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</si>
  <si>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</si>
  <si>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</si>
  <si>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</si>
  <si>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</si>
  <si>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</si>
  <si>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</si>
  <si>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</si>
  <si>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</si>
  <si>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</si>
  <si>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</si>
  <si>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</si>
  <si>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</si>
  <si>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</si>
  <si>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</si>
  <si>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</si>
  <si>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</si>
  <si>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</si>
  <si>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</si>
  <si>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</si>
  <si>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</si>
  <si>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</si>
  <si>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</si>
  <si>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</si>
  <si>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</si>
  <si>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</si>
  <si>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</si>
  <si>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</si>
  <si>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</si>
  <si>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</si>
  <si>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</si>
  <si>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</si>
  <si>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</si>
  <si>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</si>
  <si>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</si>
  <si>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</si>
  <si>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</si>
  <si>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</si>
  <si>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</si>
  <si>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</si>
  <si>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</si>
  <si>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</si>
  <si>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</si>
  <si>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</si>
  <si>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</si>
  <si>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</si>
  <si>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</si>
  <si>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</si>
  <si>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</si>
  <si>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</si>
  <si>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</si>
  <si>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</si>
  <si>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</si>
  <si>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</si>
  <si>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</si>
  <si>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</si>
  <si>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</si>
  <si>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</si>
  <si>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</si>
  <si>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</si>
  <si>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</si>
  <si>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</si>
  <si>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</si>
  <si>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</si>
  <si>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</si>
  <si>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</si>
  <si>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</si>
  <si>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</si>
  <si>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</si>
  <si>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</si>
  <si>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</si>
  <si>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</si>
  <si>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</si>
  <si>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</si>
  <si>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</si>
  <si>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</si>
  <si>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</si>
  <si>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</si>
  <si>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</si>
  <si>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</si>
  <si>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</si>
  <si>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</si>
  <si>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</si>
  <si>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</si>
  <si>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</si>
  <si>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</si>
  <si>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</si>
  <si>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</si>
  <si>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</si>
  <si>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</si>
  <si>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</si>
  <si>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</si>
  <si>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</si>
  <si>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</si>
  <si>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</si>
  <si>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</si>
  <si>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</si>
  <si>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</si>
  <si>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</si>
  <si>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</si>
  <si>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</si>
  <si>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</si>
  <si>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</si>
  <si>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</si>
  <si>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</si>
  <si>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</si>
  <si>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</si>
  <si>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</si>
  <si>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</si>
  <si>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</si>
  <si>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</si>
  <si>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</si>
  <si>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</si>
  <si>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</si>
  <si>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</si>
  <si>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</si>
  <si>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</si>
  <si>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</si>
  <si>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</si>
  <si>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</si>
  <si>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</si>
  <si>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</si>
  <si>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</si>
  <si>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</si>
  <si>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</si>
  <si>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</si>
  <si>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</si>
  <si>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</si>
  <si>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</si>
  <si>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</si>
  <si>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</si>
  <si>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</si>
  <si>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</si>
  <si>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</si>
  <si>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</si>
  <si>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</si>
  <si>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</si>
  <si>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</si>
  <si>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</si>
  <si>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</si>
  <si>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</si>
  <si>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</si>
  <si>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</si>
  <si>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</si>
  <si>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</si>
  <si>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</si>
  <si>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</si>
  <si>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</si>
  <si>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</si>
  <si>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</si>
  <si>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</si>
  <si>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</si>
  <si>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</si>
  <si>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</si>
  <si>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</si>
  <si>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</si>
  <si>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</si>
  <si>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</si>
  <si>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</si>
  <si>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</si>
  <si>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</si>
  <si>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</si>
  <si>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</si>
  <si>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</si>
  <si>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</si>
  <si>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</si>
  <si>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</si>
  <si>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</si>
  <si>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</si>
  <si>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</si>
  <si>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</si>
  <si>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</si>
  <si>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</si>
  <si>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</si>
  <si>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</si>
  <si>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</si>
  <si>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</si>
  <si>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</si>
  <si>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</si>
  <si>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</si>
  <si>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</si>
  <si>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</si>
  <si>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</si>
  <si>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</si>
  <si>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</si>
  <si>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</si>
  <si>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</si>
  <si>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</si>
  <si>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</si>
  <si>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</si>
  <si>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</si>
  <si>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</si>
  <si>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</si>
  <si>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</si>
  <si>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</si>
  <si>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</si>
  <si>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</si>
  <si>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</si>
  <si>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</si>
  <si>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</si>
  <si>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</si>
  <si>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</si>
  <si>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</si>
  <si>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</si>
  <si>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</si>
  <si>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</si>
  <si>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</si>
  <si>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</si>
  <si>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</si>
  <si>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</si>
  <si>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</si>
  <si>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</si>
  <si>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</si>
  <si>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</si>
  <si>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</si>
  <si>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</si>
  <si>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</si>
  <si>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</si>
  <si>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</si>
  <si>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</si>
  <si>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</si>
  <si>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</si>
  <si>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</si>
  <si>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</si>
  <si>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</si>
  <si>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</si>
  <si>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</si>
  <si>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</si>
  <si>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</si>
  <si>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</si>
  <si>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</si>
  <si>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</si>
  <si>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</si>
  <si>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</si>
  <si>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</si>
  <si>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</si>
  <si>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</si>
  <si>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</si>
  <si>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</si>
  <si>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</si>
  <si>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</si>
  <si>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</si>
  <si>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</si>
  <si>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</si>
  <si>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</si>
  <si>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</si>
  <si>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</si>
  <si>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</si>
  <si>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</si>
  <si>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</si>
  <si>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</si>
  <si>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</si>
  <si>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</si>
  <si>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</si>
  <si>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</si>
  <si>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</si>
  <si>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</si>
  <si>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</si>
  <si>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</si>
  <si>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</si>
  <si>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</si>
  <si>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</si>
  <si>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</si>
  <si>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</si>
  <si>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</si>
  <si>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</si>
  <si>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</si>
  <si>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</si>
  <si>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</si>
  <si>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</si>
  <si>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</si>
  <si>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</si>
  <si>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</si>
  <si>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</si>
  <si>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</si>
  <si>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</si>
  <si>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</si>
  <si>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</si>
  <si>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</si>
  <si>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</si>
  <si>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</si>
  <si>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</si>
  <si>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</si>
  <si>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</si>
  <si>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</si>
  <si>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</si>
  <si>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</si>
  <si>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</si>
  <si>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</si>
  <si>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</si>
  <si>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</si>
  <si>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</si>
  <si>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</si>
  <si>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</si>
  <si>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</si>
  <si>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</si>
  <si>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</si>
  <si>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</si>
  <si>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</si>
  <si>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</si>
  <si>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</si>
  <si>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</si>
  <si>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</si>
  <si>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</si>
  <si>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</si>
  <si>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</si>
  <si>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</si>
  <si>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</si>
  <si>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</si>
  <si>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</si>
  <si>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</si>
  <si>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</si>
  <si>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</si>
  <si>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</si>
  <si>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</si>
  <si>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</si>
  <si>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</si>
  <si>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</si>
  <si>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</si>
  <si>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</si>
  <si>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</si>
  <si>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</si>
  <si>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</si>
  <si>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</si>
  <si>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</si>
  <si>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</si>
  <si>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</si>
  <si>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</si>
  <si>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</si>
  <si>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</si>
  <si>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</si>
  <si>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</si>
  <si>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</si>
  <si>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</si>
  <si>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</si>
  <si>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</si>
  <si>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</si>
  <si>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</si>
  <si>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</si>
  <si>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</si>
  <si>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</si>
  <si>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</si>
  <si>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</si>
  <si>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</si>
  <si>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</si>
  <si>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</si>
  <si>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</si>
  <si>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</si>
  <si>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</si>
  <si>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</si>
  <si>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</si>
  <si>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</si>
  <si>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</si>
  <si>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</si>
  <si>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</si>
  <si>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</si>
  <si>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</si>
  <si>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</si>
  <si>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</si>
  <si>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</si>
  <si>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</si>
  <si>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</si>
  <si>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</si>
  <si>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</si>
  <si>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</si>
  <si>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</si>
  <si>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</si>
  <si>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</si>
  <si>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</si>
  <si>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</si>
  <si>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</si>
  <si>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</si>
  <si>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</si>
  <si>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</si>
  <si>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</si>
  <si>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</si>
  <si>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</si>
  <si>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</si>
  <si>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</si>
  <si>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</si>
  <si>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</si>
  <si>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</si>
  <si>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</si>
  <si>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</si>
  <si>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</si>
  <si>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</si>
  <si>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</si>
  <si>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</si>
  <si>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</si>
  <si>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</si>
  <si>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</si>
  <si>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</si>
  <si>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</si>
  <si>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</si>
  <si>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</si>
  <si>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</si>
  <si>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</si>
  <si>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</si>
  <si>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</si>
  <si>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</si>
  <si>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</si>
  <si>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</si>
  <si>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</si>
  <si>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</si>
  <si>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</si>
  <si>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</si>
  <si>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</si>
  <si>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</si>
  <si>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</si>
  <si>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</si>
  <si>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</si>
  <si>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</si>
  <si>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</si>
  <si>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</si>
  <si>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</si>
  <si>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</si>
  <si>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</si>
  <si>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</si>
  <si>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</si>
  <si>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</si>
  <si>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</si>
  <si>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</si>
  <si>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</si>
  <si>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</si>
  <si>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</si>
  <si>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</si>
  <si>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</si>
  <si>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</si>
  <si>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</si>
  <si>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</si>
  <si>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</si>
  <si>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</si>
  <si>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</si>
  <si>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</si>
  <si>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</si>
  <si>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</si>
  <si>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</si>
  <si>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</si>
  <si>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</si>
  <si>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</si>
  <si>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</si>
  <si>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</si>
  <si>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</si>
  <si>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</si>
  <si>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</si>
  <si>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</si>
  <si>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</si>
  <si>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</si>
  <si>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</si>
  <si>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</si>
  <si>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</si>
  <si>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</si>
  <si>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</si>
  <si>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</si>
  <si>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</si>
  <si>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</si>
  <si>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</si>
  <si>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</si>
  <si>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</si>
  <si>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</si>
  <si>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</si>
  <si>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</si>
  <si>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</si>
  <si>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</si>
  <si>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</si>
  <si>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</si>
  <si>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</si>
  <si>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</si>
  <si>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</si>
  <si>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</si>
  <si>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</si>
  <si>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</si>
  <si>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</si>
  <si>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</si>
  <si>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</si>
  <si>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</si>
  <si>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</si>
  <si>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</si>
  <si>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</si>
  <si>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</si>
  <si>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</si>
  <si>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</si>
  <si>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</si>
  <si>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</si>
  <si>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</si>
  <si>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</si>
  <si>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</si>
  <si>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</si>
  <si>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</si>
  <si>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</si>
  <si>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</si>
  <si>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</si>
  <si>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</si>
  <si>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</si>
  <si>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</si>
  <si>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</si>
  <si>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</si>
  <si>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</si>
  <si>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</si>
  <si>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</si>
  <si>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</si>
  <si>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</si>
  <si>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</si>
  <si>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</si>
  <si>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</si>
  <si>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</si>
  <si>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</si>
  <si>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</si>
  <si>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</si>
  <si>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</si>
  <si>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</si>
  <si>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</si>
  <si>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</si>
  <si>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</si>
  <si>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</si>
  <si>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</si>
  <si>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</si>
  <si>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</si>
  <si>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</si>
  <si>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</si>
  <si>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</si>
  <si>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</si>
  <si>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</si>
  <si>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</si>
  <si>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</si>
  <si>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</si>
  <si>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</si>
  <si>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</si>
  <si>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</si>
  <si>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</si>
  <si>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</si>
  <si>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</si>
  <si>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</si>
  <si>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</si>
  <si>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</si>
  <si>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</si>
  <si>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</si>
  <si>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</si>
  <si>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</si>
  <si>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</si>
  <si>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</si>
  <si>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</si>
  <si>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</si>
  <si>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</si>
  <si>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</si>
  <si>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</si>
  <si>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</si>
  <si>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</si>
  <si>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</si>
  <si>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</si>
  <si>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</si>
  <si>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</si>
  <si>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</si>
  <si>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</si>
  <si>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</si>
  <si>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</si>
  <si>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</si>
  <si>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</si>
  <si>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</si>
  <si>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</si>
  <si>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</si>
  <si>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</si>
  <si>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</si>
  <si>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</si>
  <si>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</si>
  <si>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</si>
  <si>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</si>
  <si>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</si>
  <si>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</si>
  <si>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</si>
  <si>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</si>
  <si>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</si>
  <si>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</si>
  <si>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</si>
  <si>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</si>
  <si>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</si>
  <si>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</si>
  <si>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</si>
  <si>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</si>
  <si>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</si>
  <si>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</si>
  <si>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</si>
  <si>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</si>
  <si>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</si>
  <si>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</si>
  <si>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</si>
  <si>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</si>
  <si>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</si>
  <si>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</si>
  <si>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</si>
  <si>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</si>
  <si>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</si>
  <si>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</si>
  <si>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</si>
  <si>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</si>
  <si>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</si>
  <si>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</si>
  <si>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</si>
  <si>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</si>
  <si>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</si>
  <si>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</si>
  <si>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</si>
  <si>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</si>
  <si>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</si>
  <si>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</si>
  <si>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</si>
  <si>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</si>
  <si>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</si>
  <si>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</si>
  <si>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</si>
  <si>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</si>
  <si>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</si>
  <si>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</si>
  <si>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</si>
  <si>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</si>
  <si>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</si>
  <si>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</si>
  <si>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</si>
  <si>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</si>
  <si>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</si>
  <si>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</si>
  <si>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</si>
  <si>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</si>
  <si>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</si>
  <si>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</si>
  <si>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</si>
  <si>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</si>
  <si>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</si>
  <si>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</si>
  <si>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</si>
  <si>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</si>
  <si>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</si>
  <si>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</si>
  <si>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</si>
  <si>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</si>
  <si>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</si>
  <si>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</si>
  <si>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</si>
  <si>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</si>
  <si>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</si>
  <si>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</si>
  <si>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</si>
  <si>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</si>
  <si>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</si>
  <si>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</si>
  <si>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</si>
  <si>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</si>
  <si>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</si>
  <si>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</si>
  <si>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</si>
  <si>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</si>
  <si>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</si>
  <si>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</si>
  <si>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</si>
  <si>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</si>
  <si>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</si>
  <si>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</si>
  <si>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</si>
  <si>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</si>
  <si>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</si>
  <si>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</si>
  <si>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</si>
  <si>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</si>
  <si>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</si>
  <si>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</si>
  <si>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</si>
  <si>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</si>
  <si>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</si>
  <si>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</si>
  <si>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</si>
  <si>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</si>
  <si>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</si>
  <si>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</si>
  <si>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</si>
  <si>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</si>
  <si>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</si>
  <si>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</si>
  <si>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</si>
  <si>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</si>
  <si>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</si>
  <si>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</si>
  <si>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</si>
  <si>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</si>
  <si>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</si>
  <si>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</si>
  <si>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</si>
  <si>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</si>
  <si>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</si>
  <si>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</si>
  <si>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</si>
  <si>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</si>
  <si>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</si>
  <si>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</si>
  <si>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</si>
  <si>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</si>
  <si>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</si>
  <si>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</si>
  <si>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</si>
  <si>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</si>
  <si>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</si>
  <si>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</si>
  <si>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</si>
  <si>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</si>
  <si>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</si>
  <si>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</si>
  <si>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</si>
  <si>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</si>
  <si>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</si>
  <si>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</si>
  <si>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</si>
  <si>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</si>
  <si>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</si>
  <si>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</si>
  <si>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</si>
  <si>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</si>
  <si>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</si>
  <si>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</si>
  <si>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</si>
  <si>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</si>
  <si>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</si>
  <si>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</si>
  <si>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</si>
  <si>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</si>
  <si>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</si>
  <si>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</si>
  <si>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</si>
  <si>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</si>
  <si>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</si>
  <si>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</si>
  <si>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</si>
  <si>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</si>
  <si>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</si>
  <si>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</si>
  <si>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</si>
  <si>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</si>
  <si>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</si>
  <si>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</si>
  <si>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</si>
  <si>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</si>
  <si>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</si>
  <si>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</si>
  <si>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</si>
  <si>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</si>
  <si>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</si>
  <si>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</si>
  <si>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</si>
  <si>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</si>
  <si>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</si>
  <si>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</si>
  <si>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</si>
  <si>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</si>
  <si>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</si>
  <si>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</si>
  <si>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</si>
  <si>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</si>
  <si>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</si>
  <si>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</si>
  <si>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</si>
  <si>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</si>
  <si>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</si>
  <si>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</si>
  <si>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</si>
  <si>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</si>
  <si>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</si>
  <si>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</si>
  <si>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</si>
  <si>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</si>
  <si>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</si>
  <si>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</si>
  <si>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</si>
  <si>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</si>
  <si>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</si>
  <si>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</si>
  <si>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</si>
  <si>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</si>
  <si>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</si>
  <si>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</si>
  <si>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</si>
  <si>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</si>
  <si>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</si>
  <si>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</si>
  <si>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</si>
  <si>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</si>
  <si>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</si>
  <si>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</si>
  <si>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</si>
  <si>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</si>
  <si>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</si>
  <si>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</si>
  <si>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</si>
  <si>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</si>
  <si>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</si>
  <si>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</si>
  <si>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</si>
  <si>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</si>
  <si>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</si>
  <si>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</si>
  <si>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</si>
  <si>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</si>
  <si>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</si>
  <si>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</si>
  <si>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</si>
  <si>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</si>
  <si>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</si>
  <si>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</si>
  <si>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</si>
  <si>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</si>
  <si>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</si>
  <si>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</si>
  <si>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</si>
  <si>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</si>
  <si>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</si>
  <si>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</si>
  <si>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</si>
  <si>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</si>
  <si>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</si>
  <si>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</si>
  <si>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</si>
  <si>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</si>
  <si>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</si>
  <si>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</si>
  <si>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</si>
  <si>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</si>
  <si>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</si>
  <si>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</si>
  <si>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</si>
  <si>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</si>
  <si>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</si>
  <si>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</si>
  <si>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</si>
  <si>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</si>
  <si>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</si>
  <si>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</si>
  <si>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</si>
  <si>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</si>
  <si>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</si>
  <si>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</si>
  <si>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</si>
  <si>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</si>
  <si>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</si>
  <si>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</si>
  <si>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</si>
  <si>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</si>
  <si>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</si>
  <si>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</si>
  <si>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</si>
  <si>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</si>
  <si>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</si>
  <si>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</si>
  <si>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</si>
  <si>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</si>
  <si>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</si>
  <si>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</si>
  <si>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</si>
  <si>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</si>
  <si>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</si>
  <si>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</si>
  <si>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</si>
  <si>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</si>
  <si>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</si>
  <si>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</si>
  <si>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</si>
  <si>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</si>
  <si>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</si>
  <si>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</si>
  <si>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</si>
  <si>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</si>
  <si>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</si>
  <si>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</si>
  <si>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</si>
  <si>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</si>
  <si>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</si>
  <si>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</si>
  <si>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</si>
  <si>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</si>
  <si>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</si>
  <si>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</si>
  <si>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</si>
  <si>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</si>
  <si>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</si>
  <si>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</si>
  <si>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</si>
  <si>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</si>
  <si>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</si>
  <si>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</si>
  <si>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</si>
  <si>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</si>
  <si>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</si>
  <si>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</si>
  <si>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</si>
  <si>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</si>
  <si>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</si>
  <si>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</si>
  <si>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</si>
  <si>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</si>
  <si>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</si>
  <si>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</si>
  <si>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</si>
  <si>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</si>
  <si>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</si>
  <si>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</si>
  <si>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</si>
  <si>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</si>
  <si>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</si>
  <si>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</si>
  <si>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</si>
  <si>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</si>
  <si>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</si>
  <si>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</si>
  <si>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</si>
  <si>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</si>
  <si>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</si>
  <si>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</si>
  <si>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</si>
  <si>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</si>
  <si>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</si>
  <si>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</si>
  <si>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</si>
  <si>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</si>
  <si>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</si>
  <si>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</si>
  <si>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</si>
  <si>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</si>
  <si>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</si>
  <si>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</si>
  <si>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</si>
  <si>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</si>
  <si>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</si>
  <si>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</si>
  <si>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</si>
  <si>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</si>
  <si>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</si>
  <si>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</si>
  <si>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</si>
  <si>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</si>
  <si>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</si>
  <si>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</si>
  <si>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</si>
  <si>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</si>
  <si>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</si>
  <si>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</si>
  <si>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</si>
  <si>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</si>
  <si>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</si>
  <si>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</si>
  <si>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</si>
  <si>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</si>
  <si>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</si>
  <si>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</si>
  <si>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</si>
  <si>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</si>
  <si>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</si>
  <si>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</si>
  <si>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</si>
  <si>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</si>
  <si>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</si>
  <si>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</si>
  <si>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</si>
  <si>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</si>
  <si>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</si>
  <si>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</si>
  <si>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</si>
  <si>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</si>
  <si>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</si>
  <si>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</si>
  <si>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</si>
  <si>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</si>
  <si>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</si>
  <si>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</si>
  <si>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</si>
  <si>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</si>
  <si>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</si>
  <si>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</si>
  <si>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</si>
  <si>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</si>
  <si>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</si>
  <si>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</si>
  <si>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</si>
  <si>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</si>
  <si>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</si>
  <si>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</si>
  <si>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</si>
  <si>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</si>
  <si>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</si>
  <si>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</si>
  <si>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</si>
  <si>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</si>
  <si>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</si>
  <si>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</si>
  <si>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</si>
  <si>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</si>
  <si>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</si>
  <si>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</si>
  <si>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</si>
  <si>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</si>
  <si>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</si>
  <si>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</si>
  <si>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</si>
  <si>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</si>
  <si>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</si>
  <si>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</si>
  <si>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</si>
  <si>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</si>
  <si>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</si>
  <si>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</si>
  <si>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</si>
  <si>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</si>
  <si>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</si>
  <si>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</si>
  <si>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</si>
  <si>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</si>
  <si>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</si>
  <si>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</si>
  <si>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</si>
  <si>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</si>
  <si>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</si>
  <si>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</si>
  <si>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</si>
  <si>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</si>
  <si>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</si>
  <si>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</si>
  <si>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</si>
  <si>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</si>
  <si>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</si>
  <si>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</si>
  <si>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</si>
  <si>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</si>
  <si>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</si>
  <si>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</si>
  <si>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</si>
  <si>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</si>
  <si>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</si>
  <si>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</si>
  <si>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</si>
  <si>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</si>
  <si>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</si>
  <si>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</si>
  <si>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</si>
  <si>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</si>
  <si>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</si>
  <si>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</si>
  <si>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</si>
  <si>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</si>
  <si>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</si>
  <si>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</si>
  <si>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</si>
  <si>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</si>
  <si>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</si>
  <si>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</si>
  <si>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</si>
  <si>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</si>
  <si>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</si>
  <si>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</si>
  <si>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</si>
  <si>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</si>
  <si>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</si>
  <si>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</si>
  <si>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</si>
  <si>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</si>
  <si>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</si>
  <si>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</si>
  <si>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</si>
  <si>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</si>
  <si>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</si>
  <si>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</si>
  <si>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</si>
  <si>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</si>
  <si>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</si>
  <si>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</si>
  <si>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</si>
  <si>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</si>
  <si>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</si>
  <si>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</si>
  <si>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</si>
  <si>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</si>
  <si>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</si>
  <si>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</si>
  <si>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</si>
  <si>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</si>
  <si>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</si>
  <si>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</si>
  <si>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</si>
  <si>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</si>
  <si>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</si>
  <si>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</si>
  <si>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</si>
  <si>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</si>
  <si>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</si>
  <si>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</si>
  <si>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</si>
  <si>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</si>
  <si>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</si>
  <si>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</si>
  <si>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</si>
  <si>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</si>
  <si>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</si>
  <si>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</si>
  <si>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</si>
  <si>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</si>
  <si>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</si>
  <si>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</si>
  <si>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</si>
  <si>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</si>
  <si>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</si>
  <si>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</si>
  <si>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</si>
  <si>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</si>
  <si>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</si>
  <si>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</si>
  <si>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</si>
  <si>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</si>
  <si>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</si>
  <si>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</si>
  <si>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</si>
  <si>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</si>
  <si>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</si>
  <si>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</si>
  <si>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</si>
  <si>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</si>
  <si>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</si>
  <si>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</si>
  <si>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</si>
  <si>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</si>
  <si>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</si>
  <si>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</si>
  <si>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</si>
  <si>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</si>
  <si>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</si>
  <si>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</si>
  <si>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</si>
  <si>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</si>
  <si>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</si>
  <si>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</si>
  <si>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</si>
  <si>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</si>
  <si>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</si>
  <si>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</si>
  <si>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</si>
  <si>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</si>
  <si>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</si>
  <si>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</si>
  <si>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</si>
  <si>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</si>
  <si>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</si>
  <si>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</si>
  <si>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</si>
  <si>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</si>
  <si>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</si>
  <si>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</si>
  <si>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</si>
  <si>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</si>
  <si>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</si>
  <si>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</si>
  <si>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</si>
  <si>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</si>
  <si>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</si>
  <si>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</si>
  <si>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</si>
  <si>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</si>
  <si>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</si>
  <si>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</si>
  <si>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</si>
  <si>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</si>
  <si>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</si>
  <si>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</si>
  <si>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</si>
  <si>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</si>
  <si>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</si>
  <si>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</si>
  <si>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</si>
  <si>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</si>
  <si>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</si>
  <si>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</si>
  <si>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</si>
  <si>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</si>
  <si>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</si>
  <si>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</si>
  <si>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</si>
  <si>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</si>
  <si>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</si>
  <si>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</si>
  <si>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</si>
  <si>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</si>
  <si>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</si>
  <si>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</si>
  <si>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</si>
  <si>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</si>
  <si>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</si>
  <si>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</si>
  <si>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</si>
  <si>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</si>
  <si>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</si>
  <si>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</si>
  <si>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</si>
  <si>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</si>
  <si>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</si>
  <si>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</si>
  <si>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</si>
  <si>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</si>
  <si>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</si>
  <si>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</si>
  <si>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</si>
  <si>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</si>
  <si>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</si>
  <si>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</si>
  <si>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</si>
  <si>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</si>
  <si>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</si>
  <si>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</si>
  <si>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</si>
  <si>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</si>
  <si>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</si>
  <si>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</si>
  <si>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</si>
  <si>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</si>
  <si>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</si>
  <si>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</si>
  <si>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</si>
  <si>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</si>
  <si>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</si>
  <si>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</si>
  <si>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</si>
  <si>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</si>
  <si>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</si>
  <si>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</si>
  <si>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</si>
  <si>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</si>
  <si>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</si>
  <si>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</si>
  <si>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</si>
  <si>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</si>
  <si>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</si>
  <si>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</si>
  <si>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</si>
  <si>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</si>
  <si>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</si>
  <si>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</si>
  <si>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</si>
  <si>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</si>
  <si>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</si>
  <si>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</si>
  <si>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</si>
  <si>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</si>
  <si>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</si>
  <si>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</si>
  <si>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</si>
  <si>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</si>
  <si>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</si>
  <si>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</si>
  <si>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</si>
  <si>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</si>
  <si>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</si>
  <si>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</si>
  <si>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</si>
  <si>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</si>
  <si>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</si>
  <si>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</si>
  <si>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</si>
  <si>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</si>
  <si>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</si>
  <si>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</si>
  <si>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</si>
  <si>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</si>
  <si>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</si>
  <si>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</si>
  <si>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</si>
  <si>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</si>
  <si>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</si>
  <si>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</si>
  <si>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</si>
  <si>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</si>
  <si>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</si>
  <si>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</si>
  <si>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</si>
  <si>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</si>
  <si>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</si>
  <si>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</si>
  <si>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</si>
  <si>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</si>
  <si>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</si>
  <si>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</si>
  <si>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</si>
  <si>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</si>
  <si>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</si>
  <si>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</si>
  <si>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</si>
  <si>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</si>
  <si>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</si>
  <si>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</si>
  <si>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</si>
  <si>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</si>
  <si>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</si>
  <si>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</si>
  <si>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</si>
  <si>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</si>
  <si>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</si>
  <si>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</si>
  <si>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</si>
  <si>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</si>
  <si>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</si>
  <si>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</si>
  <si>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</si>
  <si>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</si>
  <si>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</si>
  <si>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</si>
  <si>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</si>
  <si>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</si>
  <si>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</si>
  <si>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</si>
  <si>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</si>
  <si>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</si>
  <si>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</si>
  <si>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</si>
  <si>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</si>
  <si>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</si>
  <si>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</si>
  <si>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</si>
  <si>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</si>
  <si>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</si>
  <si>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</si>
  <si>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</si>
  <si>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</si>
  <si>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</si>
  <si>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</si>
  <si>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</si>
  <si>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</si>
  <si>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</si>
  <si>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</si>
  <si>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</si>
  <si>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</si>
  <si>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</si>
  <si>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</si>
  <si>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</si>
  <si>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</si>
  <si>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</si>
  <si>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</si>
  <si>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</si>
  <si>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</si>
  <si>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</si>
  <si>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</si>
  <si>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</si>
  <si>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</si>
  <si>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</si>
  <si>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</si>
  <si>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</si>
  <si>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</si>
  <si>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</si>
  <si>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</si>
  <si>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</si>
  <si>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</si>
  <si>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</si>
  <si>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</si>
  <si>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</si>
  <si>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</si>
  <si>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</si>
  <si>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</si>
  <si>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</si>
  <si>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</si>
  <si>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</si>
  <si>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</si>
  <si>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</si>
  <si>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</si>
  <si>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</si>
  <si>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</si>
  <si>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</si>
  <si>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</si>
  <si>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</si>
  <si>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</si>
  <si>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</si>
  <si>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</si>
  <si>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</si>
  <si>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</si>
  <si>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</si>
  <si>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</si>
  <si>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</si>
  <si>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</si>
  <si>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</si>
  <si>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</si>
  <si>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</si>
  <si>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</si>
  <si>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</si>
  <si>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</si>
  <si>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</si>
  <si>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</si>
  <si>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</si>
  <si>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</si>
  <si>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</si>
  <si>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</si>
  <si>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</si>
  <si>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</si>
  <si>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</si>
  <si>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</si>
  <si>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</si>
  <si>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</si>
  <si>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</si>
  <si>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</si>
  <si>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</si>
  <si>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</si>
  <si>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</si>
  <si>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</si>
  <si>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</si>
  <si>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</si>
  <si>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</si>
  <si>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</si>
  <si>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</si>
  <si>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</si>
  <si>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</si>
  <si>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</si>
  <si>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</si>
  <si>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</si>
  <si>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</si>
  <si>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</si>
  <si>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</si>
  <si>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</si>
  <si>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</si>
  <si>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</si>
  <si>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</si>
  <si>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</si>
  <si>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</si>
  <si>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</si>
  <si>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</si>
  <si>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</si>
  <si>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</si>
  <si>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</si>
  <si>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</si>
  <si>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</si>
  <si>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</si>
  <si>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</si>
  <si>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</si>
  <si>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</si>
  <si>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</si>
  <si>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</si>
  <si>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</si>
  <si>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</si>
  <si>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</si>
  <si>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</si>
  <si>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</si>
  <si>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</si>
  <si>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</si>
  <si>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</si>
  <si>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</si>
  <si>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</si>
  <si>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</si>
  <si>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</si>
  <si>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</si>
  <si>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</si>
  <si>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</si>
  <si>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</si>
  <si>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</si>
  <si>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</si>
  <si>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</si>
  <si>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</si>
  <si>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</si>
  <si>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</si>
  <si>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</si>
  <si>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</si>
  <si>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</si>
  <si>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</si>
  <si>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</si>
  <si>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</si>
  <si>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</si>
  <si>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</si>
  <si>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</si>
  <si>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</si>
  <si>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</si>
  <si>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</si>
  <si>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</si>
  <si>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</si>
  <si>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</si>
  <si>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</si>
  <si>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</si>
  <si>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</si>
  <si>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</si>
  <si>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</si>
  <si>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</si>
  <si>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</si>
  <si>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</si>
  <si>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</si>
  <si>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</si>
  <si>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</si>
  <si>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</si>
  <si>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</si>
  <si>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</si>
  <si>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</si>
  <si>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</si>
  <si>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</si>
  <si>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</si>
  <si>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</si>
  <si>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</si>
  <si>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</si>
  <si>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</si>
  <si>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</si>
  <si>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</si>
  <si>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</si>
  <si>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</si>
  <si>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</si>
  <si>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</si>
  <si>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</si>
  <si>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</si>
  <si>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</si>
  <si>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</si>
  <si>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</si>
  <si>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</si>
  <si>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</si>
  <si>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</si>
  <si>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</si>
  <si>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</si>
  <si>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</si>
  <si>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</si>
  <si>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</si>
  <si>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</si>
  <si>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</si>
  <si>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</si>
  <si>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</si>
  <si>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</si>
  <si>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</si>
  <si>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</si>
  <si>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</si>
  <si>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</si>
  <si>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</si>
  <si>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</si>
  <si>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</si>
  <si>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</si>
  <si>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</si>
  <si>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</si>
  <si>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</si>
  <si>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</si>
  <si>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</si>
  <si>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</si>
  <si>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</si>
  <si>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</si>
  <si>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</si>
  <si>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</si>
  <si>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</si>
  <si>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</si>
  <si>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</si>
  <si>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</si>
  <si>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</si>
  <si>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</si>
  <si>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</si>
  <si>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</si>
  <si>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</si>
  <si>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</si>
  <si>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</si>
  <si>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</si>
  <si>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</si>
  <si>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</si>
  <si>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</si>
  <si>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</si>
  <si>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</si>
  <si>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</si>
  <si>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</si>
  <si>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</si>
  <si>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</si>
  <si>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</si>
  <si>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</si>
  <si>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</si>
  <si>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</si>
  <si>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</si>
  <si>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</si>
  <si>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</si>
  <si>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</si>
  <si>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</si>
  <si>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</si>
  <si>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</si>
  <si>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</si>
  <si>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</si>
  <si>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</si>
  <si>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</si>
  <si>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</si>
  <si>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</si>
  <si>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</si>
  <si>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</si>
  <si>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</si>
  <si>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</si>
  <si>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</si>
  <si>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</si>
  <si>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</si>
  <si>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</si>
  <si>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</si>
  <si>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</si>
  <si>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</si>
  <si>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</si>
  <si>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</si>
  <si>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</si>
  <si>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</si>
  <si>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</si>
  <si>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</si>
  <si>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</si>
  <si>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</si>
  <si>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</si>
  <si>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</si>
  <si>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</si>
  <si>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</si>
  <si>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</si>
  <si>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</si>
  <si>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</si>
  <si>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</si>
  <si>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</si>
  <si>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</si>
  <si>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</si>
  <si>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</si>
  <si>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</si>
  <si>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</si>
  <si>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</si>
  <si>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</si>
  <si>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</si>
  <si>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</si>
  <si>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</si>
  <si>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</si>
  <si>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</si>
  <si>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</si>
  <si>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</si>
  <si>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</si>
  <si>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</si>
  <si>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</si>
  <si>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</si>
  <si>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</si>
  <si>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</si>
  <si>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</si>
  <si>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</si>
  <si>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</si>
  <si>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</si>
  <si>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</si>
  <si>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</si>
  <si>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</si>
  <si>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</si>
  <si>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</si>
  <si>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</si>
  <si>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</si>
  <si>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</si>
  <si>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</si>
  <si>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</si>
  <si>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</si>
  <si>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</si>
  <si>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</si>
  <si>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</si>
  <si>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</si>
  <si>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</si>
  <si>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</si>
  <si>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</si>
  <si>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</si>
  <si>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</si>
  <si>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</si>
  <si>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</si>
  <si>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</si>
  <si>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</si>
  <si>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</si>
  <si>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</si>
  <si>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</si>
  <si>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</si>
  <si>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</si>
  <si>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</si>
  <si>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</si>
  <si>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</si>
  <si>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</si>
  <si>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</si>
  <si>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</si>
  <si>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</si>
  <si>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</si>
  <si>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</si>
  <si>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</si>
  <si>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</si>
  <si>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</si>
  <si>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</si>
  <si>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</si>
  <si>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</si>
  <si>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</si>
  <si>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</si>
  <si>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</si>
  <si>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</si>
  <si>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</si>
  <si>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</si>
  <si>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</si>
  <si>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</si>
  <si>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</si>
  <si>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</si>
  <si>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</si>
  <si>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</si>
  <si>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</si>
  <si>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</si>
  <si>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</si>
  <si>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</si>
  <si>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</si>
  <si>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</si>
  <si>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</si>
  <si>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</si>
  <si>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</si>
  <si>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</si>
  <si>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</si>
  <si>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</si>
  <si>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</si>
  <si>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</si>
  <si>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</si>
  <si>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</si>
  <si>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</si>
  <si>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</si>
  <si>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</si>
  <si>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</si>
  <si>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</si>
  <si>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</si>
  <si>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</si>
  <si>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</si>
  <si>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</si>
  <si>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</si>
  <si>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</si>
  <si>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</si>
  <si>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</si>
  <si>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</si>
  <si>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</si>
  <si>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</si>
  <si>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</si>
  <si>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</si>
  <si>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</si>
  <si>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</si>
  <si>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</si>
  <si>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</si>
  <si>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</si>
  <si>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</si>
  <si>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</si>
  <si>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</si>
  <si>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</si>
  <si>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</si>
  <si>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</si>
  <si>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</si>
  <si>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</si>
  <si>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</si>
  <si>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</si>
  <si>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</si>
  <si>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</si>
  <si>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</si>
  <si>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</si>
  <si>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</si>
  <si>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</si>
  <si>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</si>
  <si>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</si>
  <si>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</si>
  <si>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</si>
  <si>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</si>
  <si>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</si>
  <si>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</si>
  <si>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</si>
  <si>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</si>
  <si>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</si>
  <si>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</si>
  <si>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</si>
  <si>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</si>
  <si>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</si>
  <si>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</si>
  <si>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</si>
  <si>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</si>
  <si>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</si>
  <si>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</si>
  <si>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</si>
  <si>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</si>
  <si>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</si>
  <si>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</si>
  <si>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</si>
  <si>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</si>
  <si>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</si>
  <si>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</si>
  <si>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</si>
  <si>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</si>
  <si>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</si>
  <si>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</si>
  <si>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</si>
  <si>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</si>
  <si>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</si>
  <si>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</si>
  <si>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</si>
  <si>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</si>
  <si>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</si>
  <si>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</si>
  <si>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</si>
  <si>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</si>
  <si>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</si>
  <si>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</si>
  <si>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</si>
  <si>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</si>
  <si>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</si>
  <si>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</si>
  <si>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</si>
  <si>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</si>
  <si>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</si>
  <si>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</si>
  <si>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</si>
  <si>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</si>
  <si>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</si>
  <si>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</si>
  <si>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</si>
  <si>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</si>
  <si>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</si>
  <si>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</si>
  <si>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</si>
  <si>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</si>
  <si>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</si>
  <si>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</si>
  <si>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</si>
  <si>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</si>
  <si>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</si>
  <si>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</si>
  <si>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</si>
  <si>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</si>
  <si>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</si>
  <si>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</si>
  <si>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</si>
  <si>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</si>
  <si>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</si>
  <si>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</si>
  <si>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</si>
  <si>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</si>
  <si>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</si>
  <si>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</si>
  <si>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</si>
  <si>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</si>
  <si>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</si>
  <si>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</si>
  <si>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</si>
  <si>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</si>
  <si>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</si>
  <si>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</si>
  <si>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</si>
  <si>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</si>
  <si>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</si>
  <si>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</si>
  <si>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</si>
  <si>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</si>
  <si>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</si>
  <si>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</si>
  <si>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</si>
  <si>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</si>
  <si>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</si>
  <si>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</si>
  <si>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</si>
  <si>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</si>
  <si>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</si>
  <si>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</si>
  <si>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</si>
  <si>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</si>
  <si>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</si>
  <si>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</si>
  <si>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</si>
  <si>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</si>
  <si>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</si>
  <si>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</si>
  <si>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</si>
  <si>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</si>
  <si>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</si>
  <si>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</si>
  <si>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</si>
  <si>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</si>
  <si>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</si>
  <si>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</si>
  <si>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</si>
  <si>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</si>
  <si>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</si>
  <si>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</si>
  <si>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</si>
  <si>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</si>
  <si>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</si>
  <si>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</si>
  <si>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</si>
  <si>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</si>
  <si>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</si>
  <si>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</si>
  <si>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</si>
  <si>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</si>
  <si>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</si>
  <si>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</si>
  <si>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</si>
  <si>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</si>
  <si>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</si>
  <si>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</si>
  <si>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</si>
  <si>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</si>
  <si>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</si>
  <si>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</si>
  <si>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</si>
  <si>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</si>
  <si>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</si>
  <si>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</si>
  <si>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</si>
  <si>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</si>
  <si>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</si>
  <si>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</si>
  <si>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</si>
  <si>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</si>
  <si>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</si>
  <si>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</si>
  <si>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</si>
  <si>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</si>
  <si>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</si>
  <si>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</si>
  <si>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</si>
  <si>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</si>
  <si>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</si>
  <si>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</si>
  <si>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</si>
  <si>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</si>
  <si>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</si>
  <si>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</si>
  <si>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</si>
  <si>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</si>
  <si>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</si>
  <si>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</si>
  <si>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</si>
  <si>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</si>
  <si>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</si>
  <si>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</si>
  <si>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</si>
  <si>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</si>
  <si>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</si>
  <si>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</si>
  <si>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</si>
  <si>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</si>
  <si>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</si>
  <si>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</si>
  <si>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</si>
  <si>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</si>
  <si>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</si>
  <si>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</si>
  <si>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</si>
  <si>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</si>
  <si>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</si>
  <si>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</si>
  <si>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</si>
  <si>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</si>
  <si>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</si>
  <si>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</si>
  <si>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</si>
  <si>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</si>
  <si>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</si>
  <si>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</si>
  <si>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</si>
  <si>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</si>
  <si>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</si>
  <si>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</si>
  <si>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</si>
  <si>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</si>
  <si>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</si>
  <si>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</si>
  <si>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</si>
  <si>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</si>
  <si>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</si>
  <si>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</si>
  <si>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</si>
  <si>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</si>
  <si>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</si>
  <si>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</si>
  <si>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</si>
  <si>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</si>
  <si>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</si>
  <si>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</si>
  <si>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</si>
  <si>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</si>
  <si>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</si>
  <si>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</si>
  <si>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</si>
  <si>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</si>
  <si>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</si>
  <si>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</si>
  <si>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</si>
  <si>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</si>
  <si>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</si>
  <si>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</si>
  <si>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</si>
  <si>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</si>
  <si>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</si>
  <si>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</si>
  <si>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</si>
  <si>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</si>
  <si>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</si>
  <si>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</si>
  <si>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</si>
  <si>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</si>
  <si>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</si>
  <si>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</si>
  <si>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</si>
  <si>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</si>
  <si>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</si>
  <si>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</si>
  <si>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</si>
  <si>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</si>
  <si>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</si>
  <si>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</si>
  <si>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</si>
  <si>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</si>
  <si>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</si>
  <si>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</si>
  <si>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</si>
  <si>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</si>
  <si>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</si>
  <si>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</si>
  <si>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</si>
  <si>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</si>
  <si>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</si>
  <si>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</si>
  <si>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</si>
  <si>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</si>
  <si>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</si>
  <si>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</si>
  <si>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</si>
  <si>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</si>
  <si>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</si>
  <si>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</si>
  <si>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</si>
  <si>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</si>
  <si>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</si>
  <si>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</si>
  <si>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</si>
  <si>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</si>
  <si>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</si>
  <si>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</si>
  <si>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</si>
  <si>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</si>
  <si>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</si>
  <si>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</si>
  <si>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</si>
  <si>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</si>
  <si>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</si>
  <si>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</si>
  <si>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</si>
  <si>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</si>
  <si>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</si>
  <si>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</si>
  <si>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</si>
  <si>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</si>
  <si>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</si>
  <si>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</si>
  <si>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</si>
  <si>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</si>
  <si>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</si>
  <si>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</si>
  <si>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</si>
  <si>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</si>
  <si>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</si>
  <si>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</si>
  <si>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</si>
  <si>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</si>
  <si>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</si>
  <si>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</si>
  <si>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</si>
  <si>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</si>
  <si>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</si>
  <si>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</si>
  <si>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</si>
  <si>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</si>
  <si>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</si>
  <si>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</si>
  <si>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</si>
  <si>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</si>
  <si>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</si>
  <si>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</si>
  <si>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</si>
  <si>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</si>
  <si>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</si>
  <si>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</si>
  <si>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</si>
  <si>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</si>
  <si>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</si>
  <si>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</si>
  <si>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</si>
  <si>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</si>
  <si>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</si>
  <si>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</si>
  <si>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</si>
  <si>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</si>
  <si>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</si>
  <si>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</si>
  <si>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</si>
  <si>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</si>
  <si>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</si>
  <si>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</si>
  <si>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</si>
  <si>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</si>
  <si>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</si>
  <si>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</si>
  <si>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</si>
  <si>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</si>
  <si>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</si>
  <si>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</si>
  <si>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</si>
  <si>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</si>
  <si>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</si>
  <si>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</si>
  <si>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</si>
  <si>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</si>
  <si>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</si>
  <si>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</si>
  <si>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</si>
  <si>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</si>
  <si>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</si>
  <si>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</si>
  <si>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</si>
  <si>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</si>
  <si>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</si>
  <si>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</si>
  <si>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</si>
  <si>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</si>
  <si>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</si>
  <si>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</si>
  <si>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</si>
  <si>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</si>
  <si>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</si>
  <si>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</si>
  <si>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</si>
  <si>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</si>
  <si>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</si>
  <si>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</si>
  <si>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</si>
  <si>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</si>
  <si>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</si>
  <si>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</si>
  <si>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</si>
  <si>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</si>
  <si>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</si>
  <si>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</si>
  <si>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</si>
  <si>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</si>
  <si>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</si>
  <si>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</si>
  <si>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</si>
  <si>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</si>
  <si>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</si>
  <si>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</si>
  <si>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</si>
  <si>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</si>
  <si>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</si>
  <si>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</si>
  <si>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</si>
  <si>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</si>
  <si>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</si>
  <si>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</si>
  <si>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</si>
  <si>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</si>
  <si>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</si>
  <si>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</si>
  <si>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</si>
  <si>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</si>
  <si>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</si>
  <si>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</si>
  <si>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</si>
  <si>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</si>
  <si>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</si>
  <si>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</si>
  <si>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</si>
  <si>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</si>
  <si>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</si>
  <si>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</si>
  <si>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</si>
  <si>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</si>
  <si>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</si>
  <si>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</si>
  <si>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</si>
  <si>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</si>
  <si>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</si>
  <si>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</si>
  <si>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</si>
  <si>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</si>
  <si>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</si>
  <si>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</si>
  <si>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</si>
  <si>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</si>
  <si>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</si>
  <si>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</si>
  <si>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</si>
  <si>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</si>
  <si>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</si>
  <si>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</si>
  <si>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</si>
  <si>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</si>
  <si>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</si>
  <si>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</si>
  <si>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</si>
  <si>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</si>
  <si>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</si>
  <si>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</si>
  <si>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</si>
  <si>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</si>
  <si>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</si>
  <si>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</si>
  <si>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</si>
  <si>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</si>
  <si>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</si>
  <si>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</si>
  <si>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</si>
  <si>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</si>
  <si>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</si>
  <si>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</si>
  <si>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</si>
  <si>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</si>
  <si>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</si>
  <si>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</si>
  <si>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</si>
  <si>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</si>
  <si>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</si>
  <si>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</si>
  <si>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</si>
  <si>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</si>
  <si>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</si>
  <si>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</si>
  <si>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</si>
  <si>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</si>
  <si>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</si>
  <si>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</si>
  <si>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</si>
  <si>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</si>
  <si>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</si>
  <si>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</si>
  <si>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</si>
  <si>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</si>
  <si>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</si>
  <si>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</si>
  <si>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</si>
  <si>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</si>
  <si>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</si>
  <si>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</si>
  <si>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</si>
  <si>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</si>
  <si>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</si>
  <si>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</si>
  <si>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</si>
  <si>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</si>
  <si>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</si>
  <si>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</si>
  <si>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</si>
  <si>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</si>
  <si>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</si>
  <si>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</si>
  <si>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</si>
  <si>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</si>
  <si>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</si>
  <si>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</si>
  <si>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</si>
  <si>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</si>
  <si>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</si>
  <si>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</si>
  <si>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</si>
  <si>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</si>
  <si>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</si>
  <si>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</si>
  <si>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</si>
  <si>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</si>
  <si>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</si>
  <si>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</si>
  <si>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</si>
  <si>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</si>
  <si>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</si>
  <si>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</si>
  <si>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</si>
  <si>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</si>
  <si>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</si>
  <si>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</si>
  <si>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</si>
  <si>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</si>
  <si>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</si>
  <si>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</si>
  <si>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</si>
  <si>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</si>
  <si>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</si>
  <si>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</si>
  <si>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</si>
  <si>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</si>
  <si>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</si>
  <si>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</si>
  <si>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</si>
  <si>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</si>
  <si>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</si>
  <si>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</si>
  <si>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</si>
  <si>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</si>
  <si>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</si>
  <si>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</si>
  <si>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</si>
  <si>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</si>
  <si>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</si>
  <si>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</si>
  <si>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</si>
  <si>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</si>
  <si>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</si>
  <si>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</si>
  <si>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</si>
  <si>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</si>
  <si>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</si>
  <si>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</si>
  <si>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</si>
  <si>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</si>
  <si>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</si>
  <si>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</si>
  <si>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</si>
  <si>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</si>
  <si>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</si>
  <si>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</si>
  <si>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</si>
  <si>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</si>
  <si>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</si>
  <si>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</si>
  <si>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</si>
  <si>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</si>
  <si>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</si>
  <si>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</si>
  <si>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</si>
  <si>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</si>
  <si>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</si>
  <si>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</si>
  <si>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</si>
  <si>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</si>
  <si>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</si>
  <si>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</si>
  <si>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</si>
  <si>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</si>
  <si>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</si>
  <si>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</si>
  <si>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</si>
  <si>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</si>
  <si>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</si>
  <si>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</si>
  <si>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</si>
  <si>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</si>
  <si>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</si>
  <si>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</si>
  <si>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</si>
  <si>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</si>
  <si>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</si>
  <si>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</si>
  <si>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</si>
  <si>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</si>
  <si>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</si>
  <si>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</si>
  <si>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</si>
  <si>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</si>
  <si>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</si>
  <si>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</si>
  <si>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</si>
  <si>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</si>
  <si>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</si>
  <si>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</si>
  <si>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</si>
  <si>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</si>
  <si>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</si>
  <si>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</si>
  <si>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</si>
  <si>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</si>
  <si>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</si>
  <si>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</si>
  <si>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</si>
  <si>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</si>
  <si>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</si>
  <si>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</si>
  <si>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</si>
  <si>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</si>
  <si>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</si>
  <si>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</si>
  <si>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</si>
  <si>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</si>
  <si>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</si>
  <si>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</si>
  <si>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</si>
  <si>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</si>
  <si>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</si>
  <si>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</si>
  <si>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</si>
  <si>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</si>
  <si>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</si>
  <si>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</si>
  <si>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</si>
  <si>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</si>
  <si>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</si>
  <si>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</si>
  <si>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</si>
  <si>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</si>
  <si>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</si>
  <si>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</si>
  <si>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</si>
  <si>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</si>
  <si>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</si>
  <si>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</si>
  <si>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</si>
  <si>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</si>
  <si>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</si>
  <si>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</si>
  <si>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</si>
  <si>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</si>
  <si>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</si>
  <si>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</si>
  <si>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</si>
  <si>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</si>
  <si>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</si>
  <si>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</si>
  <si>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</si>
  <si>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</si>
  <si>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</si>
  <si>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</si>
  <si>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</si>
  <si>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</si>
  <si>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</si>
  <si>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</si>
  <si>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</si>
  <si>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</si>
  <si>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</si>
  <si>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</si>
  <si>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</si>
  <si>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</si>
  <si>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</si>
  <si>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</si>
  <si>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</si>
  <si>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</si>
  <si>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</si>
  <si>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</si>
  <si>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</si>
  <si>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</si>
  <si>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</si>
  <si>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</si>
  <si>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</si>
  <si>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</si>
  <si>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</si>
  <si>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</si>
  <si>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</si>
  <si>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</si>
  <si>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</si>
  <si>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</si>
  <si>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</si>
  <si>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</si>
  <si>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</si>
  <si>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</si>
  <si>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</si>
  <si>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</si>
  <si>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</si>
  <si>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</si>
  <si>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</si>
  <si>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</si>
  <si>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</si>
  <si>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</si>
  <si>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</si>
  <si>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</si>
  <si>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</si>
  <si>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</si>
  <si>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</si>
  <si>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</si>
  <si>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</si>
  <si>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</si>
  <si>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</si>
  <si>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</si>
  <si>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</si>
  <si>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</si>
  <si>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</si>
  <si>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</si>
  <si>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</si>
  <si>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</si>
  <si>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</si>
  <si>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</si>
  <si>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</si>
  <si>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</si>
  <si>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</si>
  <si>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</si>
  <si>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</si>
  <si>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</si>
  <si>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</si>
  <si>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</si>
  <si>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</si>
  <si>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</si>
  <si>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</si>
  <si>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</si>
  <si>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</si>
  <si>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</si>
  <si>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</si>
  <si>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</si>
  <si>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</si>
  <si>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</si>
  <si>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</si>
  <si>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</si>
  <si>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</si>
  <si>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</si>
  <si>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</si>
  <si>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</si>
  <si>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</si>
  <si>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</si>
  <si>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</si>
  <si>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</si>
  <si>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</si>
  <si>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</si>
  <si>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</si>
  <si>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</si>
  <si>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</si>
  <si>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</si>
  <si>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</si>
  <si>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</si>
  <si>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</si>
  <si>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</si>
  <si>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</si>
  <si>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</si>
  <si>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</si>
  <si>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</si>
  <si>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</si>
  <si>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</si>
  <si>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</si>
  <si>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</si>
  <si>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</si>
  <si>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</si>
  <si>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</si>
  <si>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</si>
  <si>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</si>
  <si>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</si>
  <si>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</si>
  <si>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</si>
  <si>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</si>
  <si>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</si>
  <si>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</si>
  <si>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</si>
  <si>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</si>
  <si>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</si>
  <si>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</si>
  <si>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</si>
  <si>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</si>
  <si>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</si>
  <si>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</si>
  <si>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</si>
  <si>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</si>
  <si>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</si>
  <si>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</si>
  <si>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</si>
  <si>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</si>
  <si>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</si>
  <si>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</si>
  <si>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</si>
  <si>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</si>
  <si>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</si>
  <si>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</si>
  <si>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</si>
  <si>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</si>
  <si>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</si>
  <si>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</si>
  <si>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</si>
  <si>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</si>
  <si>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</si>
  <si>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</si>
  <si>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</si>
  <si>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</si>
  <si>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</si>
  <si>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</si>
  <si>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</si>
  <si>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</si>
  <si>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</si>
  <si>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</si>
  <si>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</si>
  <si>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</si>
  <si>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</si>
  <si>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</si>
  <si>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</si>
  <si>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</si>
  <si>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</si>
  <si>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</si>
  <si>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</si>
  <si>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</si>
  <si>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</si>
  <si>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</si>
  <si>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</si>
  <si>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</si>
  <si>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</si>
  <si>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</si>
  <si>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</si>
  <si>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</si>
  <si>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</si>
  <si>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</si>
  <si>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</si>
  <si>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</si>
  <si>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</si>
  <si>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</si>
  <si>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</si>
  <si>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</si>
  <si>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</si>
  <si>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</si>
  <si>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</si>
  <si>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</si>
  <si>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</si>
  <si>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</si>
  <si>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</si>
  <si>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</si>
  <si>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</si>
  <si>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</si>
  <si>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</si>
  <si>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</si>
  <si>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</si>
  <si>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</si>
  <si>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</si>
  <si>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</si>
  <si>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</si>
  <si>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</si>
  <si>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</si>
  <si>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</si>
  <si>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</si>
  <si>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</si>
  <si>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</si>
  <si>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</si>
  <si>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Area "Its located inside Dariyah"</t>
  </si>
  <si>
    <t>PCM-20251023-00002175</t>
  </si>
  <si>
    <t>access not allowed by security, allowed time only from 9 to 5 , site located in NGHA</t>
  </si>
  <si>
    <t>PCM-20251024-00000051</t>
  </si>
  <si>
    <t>ETA // 50mins</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</si>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</sst>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 totalsRowShown="0" headerRowDxfId="157" dataDxfId="156" headerRowBorderDxfId="154" tableBorderDxfId="155" totalsRowBorderDxfId="153">
  <autoFilter ref="A1:CJ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7" totalsRowShown="0" headerRowDxfId="48" dataDxfId="47" headerRowBorderDxfId="45" tableBorderDxfId="46" totalsRowBorderDxfId="44">
  <autoFilter ref="A1:L2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8" totalsRowShown="0" headerRowDxfId="31" dataDxfId="30" headerRowBorderDxfId="28" tableBorderDxfId="29">
  <autoFilter ref="A1:L48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0" totalsRowShown="0" headerRowDxfId="15" dataDxfId="14" headerRowBorderDxfId="12" tableBorderDxfId="13">
  <autoFilter ref="A1:L1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291.10485983796389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10.609871412038046</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45954.05328576389</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45954.05328576389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45954.05328576389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45954.05328576389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45954.05328576389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45954.05328576389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45954.05328576389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45954.05328576389</v>
      </c>
      <c r="H11" s="138"/>
      <c r="I11" s="136" t="str">
        <f>IFERROR(VLOOKUP(D11,DB!A:F,6,0),"")</f>
        <v/>
      </c>
      <c r="J11" s="136" t="str">
        <f>IFERROR(VLOOKUP(D11,DB!A:G,7,0),"")</f>
        <v/>
      </c>
      <c r="K11" s="140"/>
      <c r="L11" s="141" t="str">
        <f>IFERROR(VLOOKUP(D11,DB!A:I,9,0),"")</f>
        <v/>
      </c>
    </row>
    <row r="12" spans="1:15" ht="15" customHeight="1">
      <c r="A12" s="147"/>
      <c r="B12" s="148" t="str">
        <f>IFERROR(VLOOKUP(D12,DB!A:K,11,0),"")</f>
        <v/>
      </c>
      <c r="C12" s="148"/>
      <c r="D12" s="148"/>
      <c r="E12" s="149"/>
      <c r="F12" s="150"/>
      <c r="G12" s="151">
        <f ca="1">IFERROR(NOW()-F12,"")</f>
        <v>45954.05328576389</v>
      </c>
      <c r="H12" s="150"/>
      <c r="I12" s="148" t="str">
        <f>IFERROR(VLOOKUP(D12,DB!A:F,6,0),"")</f>
        <v/>
      </c>
      <c r="J12" s="148" t="str">
        <f>IFERROR(VLOOKUP(D12,DB!A:G,7,0),"")</f>
        <v/>
      </c>
      <c r="K12" s="152"/>
      <c r="L12" s="153" t="str">
        <f>IFERROR(VLOOKUP(D12,DB!A:I,9,0),"")</f>
        <v/>
      </c>
    </row>
    <row r="13" spans="1:15" ht="15" customHeight="1">
      <c r="A13" s="135"/>
      <c r="B13" s="136" t="str">
        <f>IFERROR(VLOOKUP(D13,DB!A:K,11,0),"")</f>
        <v/>
      </c>
      <c r="C13" s="136"/>
      <c r="D13" s="136"/>
      <c r="E13" s="137"/>
      <c r="F13" s="138"/>
      <c r="G13" s="139">
        <f ca="1">IFERROR(NOW()-F13,"")</f>
        <v>45954.05328576389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45954.05328576389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45954.05328576389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45954.05328576389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45954.05328576389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45954.05328576389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45954.05328576389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45954.05328576389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45954.05328576389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45954.05328576389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45954.05328576389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45954.05328576389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45954.05328576389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45954.05328576389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45954.05328576389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45954.05328576389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45954.05328576389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45954.05328576389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45954.05328576389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45954.05328576389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45954.05328576389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45954.05328576389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45954.05328576389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45954.05328576389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45954.05328576389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45954.05328576389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45954.05328576389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45954.05328576389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45954.05328576389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45954.05328576389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45954.05328576389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45954.05328576389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45954.05328576389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45954.05328576389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45954.05328576389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45954.05328576389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45954.05328576389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45954.05328576389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45954.05328576389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45954.05328576389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45954.05328576389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45954.05328576389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45954.05328576389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45954.05328576389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45954.05328576389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45954.05328576389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45954.05328576389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45954.05328576389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45954.05328576389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45954.05328576389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45954.05328576389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45954.05328576389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45954.05328576389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45954.05328576389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45954.05328576389</v>
      </c>
      <c r="H67" s="138"/>
      <c r="I67" s="136" t="str">
        <f>IFERROR(VLOOKUP(D67,DB!A:F,6,0),"")</f>
        <v/>
      </c>
      <c r="J67" s="136" t="str">
        <f>IFERROR(VLOOKUP(D67,DB!A:G,7,0),"")</f>
        <v/>
      </c>
      <c r="K67" s="140"/>
      <c r="L67" s="141" t="str">
        <f>IFERROR(VLOOKUP(D67,DB!A:I,9,0),"")</f>
        <v/>
      </c>
    </row>
    <row r="68" spans="1:12" ht="15" customHeight="1">
      <c r="A68" s="147"/>
      <c r="B68" s="148" t="str">
        <f>IFERROR(VLOOKUP(D68,DB!A:K,11,0),"")</f>
        <v/>
      </c>
      <c r="C68" s="148"/>
      <c r="D68" s="148"/>
      <c r="E68" s="149"/>
      <c r="F68" s="150"/>
      <c r="G68" s="151">
        <f ca="1">IFERROR(NOW()-F68,"")</f>
        <v>45954.05328576389</v>
      </c>
      <c r="H68" s="150"/>
      <c r="I68" s="148" t="str">
        <f>IFERROR(VLOOKUP(D68,DB!A:F,6,0),"")</f>
        <v/>
      </c>
      <c r="J68" s="148" t="str">
        <f>IFERROR(VLOOKUP(D68,DB!A:G,7,0),"")</f>
        <v/>
      </c>
      <c r="K68" s="152"/>
      <c r="L68" s="153" t="str">
        <f>IFERROR(VLOOKUP(D68,DB!A:I,9,0),"")</f>
        <v/>
      </c>
    </row>
  </sheetData>
  <customSheetViews>
    <customSheetView guid="{F6042A99-DD27-4453-835D-0834D95730CC}" filter="1" showAutoFilter="1">
      <pageMargins left="0" right="0" top="0" bottom="0" header="0" footer="0"/>
      <autoFilter ref="B1:M1" xr:uid="{3C26EAA4-80E7-439D-A858-D986A1621F5E}"/>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129.05344780092855</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9.5575103009250597</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30048</v>
      </c>
      <c r="E5" s="116" t="s">
        <v>38998</v>
      </c>
      <c r="F5" s="117">
        <v>45953.919421296298</v>
      </c>
      <c r="G5" s="118">
        <f ca="1">IFERROR(NOW()-F5,"-")</f>
        <v>0.13386446759250248</v>
      </c>
      <c r="H5" s="117">
        <v>45953.781921296293</v>
      </c>
      <c r="I5" s="18" t="str">
        <f>IFERROR(VLOOKUP(D5,DB!A:F,6,0),"")</f>
        <v>Generator-SG</v>
      </c>
      <c r="J5" s="18" t="str">
        <f>IFERROR(VLOOKUP(D5,DB!A:G,7,0),"")</f>
        <v>In progress</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39088</v>
      </c>
      <c r="B6" s="18" t="str">
        <f>IFERROR(VLOOKUP(D6,DB!A:K,11,0),"")</f>
        <v>R2</v>
      </c>
      <c r="C6" s="163">
        <v>4</v>
      </c>
      <c r="D6" s="163" t="s">
        <v>18789</v>
      </c>
      <c r="E6" s="163" t="s">
        <v>38998</v>
      </c>
      <c r="F6" s="117">
        <v>45953.97384259259</v>
      </c>
      <c r="G6" s="118">
        <f ca="1">IFERROR(NOW()-F6,"-")</f>
        <v>7.9443171300226822E-2</v>
      </c>
      <c r="H6" s="117">
        <v>45953.965509259258</v>
      </c>
      <c r="I6" s="18" t="str">
        <f>IFERROR(VLOOKUP(D6,DB!A:F,6,0),"")</f>
        <v>SCECO</v>
      </c>
      <c r="J6" s="18" t="str">
        <f>IFERROR(VLOOKUP(D6,DB!A:G,7,0),"")</f>
        <v>Dead</v>
      </c>
      <c r="K6" s="163"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39090</v>
      </c>
      <c r="B7" s="18" t="str">
        <f>IFERROR(VLOOKUP(D7,DB!A:K,11,0),"")</f>
        <v>R2</v>
      </c>
      <c r="C7" s="18">
        <v>3</v>
      </c>
      <c r="D7" s="18" t="s">
        <v>13656</v>
      </c>
      <c r="E7" s="116" t="s">
        <v>39079</v>
      </c>
      <c r="F7" s="117">
        <v>45954.042881944442</v>
      </c>
      <c r="G7" s="118">
        <f ca="1">IFERROR(NOW()-F7,"-")</f>
        <v>1.0403819447674323E-2</v>
      </c>
      <c r="H7" s="117">
        <v>45954.035937499997</v>
      </c>
      <c r="I7" s="18" t="str">
        <f>IFERROR(VLOOKUP(D7,DB!A:F,6,0),"")</f>
        <v>SCECO</v>
      </c>
      <c r="J7" s="18" t="str">
        <f>IFERROR(VLOOKUP(D7,DB!A:G,7,0),"")</f>
        <v>In progress</v>
      </c>
      <c r="K7" s="19" t="s">
        <v>39091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45954.05328576389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45954.05328576389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45954.05328576389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45954.05328576389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45954.05328576389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45954.05328576389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45954.05328576389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45954.05328576389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45954.05328576389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45954.05328576389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45954.05328576389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45954.05328576389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45954.05328576389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45954.05328576389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45954.05328576389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45954.05328576389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45954.05328576389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45954.05328576389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45954.05328576389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45954.05328576389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45954.05328576389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45954.05328576389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45954.05328576389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45954.05328576389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45954.05328576389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45954.05328576389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45954.05328576389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sheetData>
  <dataValidations count="2">
    <dataValidation allowBlank="1" showInputMessage="1" showErrorMessage="1" sqref="E1" xr:uid="{4D935161-CDD3-4592-B877-3FB59C99E142}"/>
    <dataValidation type="list" allowBlank="1" showInputMessage="1" showErrorMessage="1" sqref="E3:E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45954.05328576389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45954.05328576389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45954.05328576389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45954.05328576389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45954.05328576389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45954.05328576389</v>
      </c>
      <c r="H7" s="22"/>
      <c r="I7" s="19" t="s">
        <v>39092</v>
      </c>
      <c r="J7" s="18" t="str">
        <f>IFERROR(VLOOKUP(D7,DB!A:G,7,0),"")</f>
        <v/>
      </c>
      <c r="K7" s="47"/>
      <c r="L7" s="23" t="str">
        <f>IFERROR(VLOOKUP(D7,DB!A:I,9,0),"")</f>
        <v/>
      </c>
    </row>
    <row r="8" spans="1:13" ht="15" customHeight="1">
      <c r="A8" s="19"/>
      <c r="B8" s="64" t="str">
        <f>IFERROR(VLOOKUP(D8,DB!A:K,11,0),"")</f>
        <v/>
      </c>
      <c r="C8" s="18"/>
      <c r="D8" s="18"/>
      <c r="E8" s="18"/>
      <c r="F8" s="20"/>
      <c r="G8" s="21">
        <f t="shared" ca="1" si="0"/>
        <v>45954.05328576389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45954.05328576389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45954.05328576389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45954.05328576389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45954.05328576389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45954.05328576389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45954.05328576389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45954.05328576389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45954.05328576389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45954.05328576389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45954.05328576389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45954.05328576389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45954.05328576389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45954.05328576389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45954.05328576389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45954.05328576389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45954.05328576389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45954.05328576389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45954.05328576389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45954.05328576389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45954.05328576389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45954.05328576389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45954.05328576389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45954.05328576389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45954.05328576389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45954.05328576389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45954.05328576389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45954.05328576389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45954.05328576389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45954.05328576389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45954.05328576389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45954.05328576389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45954.05328576389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45954.05328576389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45954.05328576389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45954.05328576389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45954.05328576389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45954.05328576389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45954.05328576389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45954.05328576389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45954.05328576389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45954.05328576389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45954.05328576389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45954.05328576389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45954.05328576389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45954.05328576389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45954.05328576389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45954.05328576389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45954.05328576389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45954.05328576389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45954.05328576389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45954.05328576389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45954.05328576389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45954.05328576389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45954.05328576389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45954.05328576389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45954.05328576389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45954.05328576389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45954.05328576389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45954.05328576389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45954.05328576389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45954.05328576389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45954.05328576389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45954.05328576389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45954.05328576389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45954.05328576389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45954.05328576389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45954.05328576389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45954.05328576389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45954.05328576389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45954.05328576389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45954.05328576389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45954.05328576389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45954.05328576389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45954.05328576389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45954.05328576389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45954.05328576389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45954.05328576389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45954.05328576389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45954.05328576389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45954.05328576389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45954.05328576389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45954.05328576389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45954.05328576389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45954.05328576389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45954.05328576389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45954.05328576389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45954.05328576389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45954.05328576389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45954.05328576389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45954.05328576389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45954.05328576389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45954.05328576389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45954.05328576389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45954.05328576389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45954.05328576389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45954.05328576389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45954.05328576389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45954.05328576389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45954.05328576389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45954.05328576389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45954.05328576389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45954.05328576389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45954.05328576389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45954.05328576389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45954.05328576389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45954.05328576389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45954.05328576389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45954.05328576389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45954.05328576389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45954.05328576389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45954.05328576389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45954.05328576389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45954.05328576389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45954.05328576389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45954.05328576389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45954.05328576389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45954.05328576389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45954.05328576389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45954.05328576389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45954.05328576389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45954.05328576389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45954.05328576389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45954.05328576389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45954.05328576389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45954.05328576389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45954.05328576389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45954.05328576389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45954.05328576389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45954.05328576389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45954.05328576389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45954.05328576389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45954.05328576389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45954.05328576389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45954.05328576389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45954.05328576389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45954.05328576389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45954.05328576389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45954.05328576389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45954.05328576389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45954.05328576389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45954.05328576389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45954.05328576389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45954.05328576389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45954.05328576389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45954.05328576389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45954.05328576389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45954.05328576389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45954.05328576389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45954.05328576389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45954.05328576389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45954.05328576389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45954.05328576389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45954.05328576389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45954.05328576389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45954.05328576389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45954.05328576389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45954.05328576389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45954.05328576389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45954.05328576389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45954.05328576389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45954.05328576389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45954.05328576389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45954.05328576389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45954.05328576389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45954.05328576389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45954.05328576389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45954.05328576389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45954.05328576389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45954.05328576389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45954.05328576389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45954.05328576389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45954.05328576389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45954.05328576389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45954.05328576389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45954.05328576389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45954.05328576389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45954.05328576389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45954.05328576389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45954.05328576389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45954.05328576389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45954.05328576389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45954.05328576389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45954.05328576389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45954.05328576389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45954.05328576389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45954.05328576389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45954.05328576389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45954.05328576389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45954.05328576389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45954.05328576389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45954.05328576389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45954.05328576389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45954.05328576389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45954.05328576389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45954.05328576389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45954.05328576389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45954.05328576389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45954.05328576389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45954.05328576389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45954.05328576389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45954.05328576389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45954.05328576389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45954.05328576389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45954.05328576389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45954.05328576389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45954.05328576389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45954.05328576389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45954.05328576389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45954.05328576389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45954.05328576389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45954.05328576389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45954.05328576389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45954.05328576389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45954.05328576389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45954.05328576389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45954.05328576389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45954.05328576389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45954.05328576389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45954.05328576389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45954.05328576389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45954.05328576389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45954.05328576389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45954.05328576389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45954.05328576389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45954.05328576389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45954.05328576389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45954.05328576389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45954.05328576389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45954.05328576389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45954.05328576389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45954.05328576389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45954.05328576389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45954.05328576389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45954.05328576389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45954.05328576389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45954.05328576389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45954.05328576389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45954.05328576389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45954.05328576389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45954.05328576389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45954.05328576389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45954.05328576389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45954.05328576389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45954.05328576389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45954.05328576389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45954.05328576389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45954.05328576389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45954.05328576389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45954.05328576389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45954.05328576389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45954.05328576389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45954.05328576389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45954.05328576389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45954.05328576389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45954.05328576389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45954.05328576389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45954.05328576389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45954.05328576389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45954.05328576389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45954.05328576389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45954.05328576389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45954.05328576389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45954.05328576389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45954.05328576389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45954.05328576389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45954.05328576389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45954.05328576389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45954.05328576389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45954.05328576389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45954.05328576389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45954.05328576389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45954.05328576389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45954.05328576389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45954.05328576389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45954.05328576389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45954.05328576389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45954.05328576389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45954.05328576389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45954.05328576389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45954.05328576389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45954.05328576389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45954.05328576389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45954.05328576389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45954.05328576389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45954.05328576389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45954.05328576389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45954.05328576389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45954.05328576389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45954.05328576389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45954.05328576389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45954.05328576389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45954.05328576389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45954.05328576389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45954.05328576389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45954.05328576389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45954.05328576389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45954.05328576389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45954.05328576389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45954.05328576389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45954.05328576389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45954.05328576389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45954.05328576389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45954.05328576389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45954.05328576389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45954.05328576389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45954.05328576389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45954.05328576389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45954.05328576389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45954.05328576389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45954.05328576389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45954.05328576389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45954.05328576389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45954.05328576389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45954.05328576389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45954.05328576389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45954.05328576389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45954.05328576389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45954.05328576389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45954.05328576389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45954.05328576389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45954.05328576389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45954.05328576389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45954.05328576389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45954.05328576389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45954.05328576389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45954.05328576389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45954.05328576389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45954.05328576389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45954.05328576389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45954.05328576389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45954.05328576389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45954.05328576389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45954.05328576389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45954.05328576389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45954.05328576389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45954.05328576389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45954.05328576389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45954.05328576389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45954.05328576389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45954.05328576389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45954.05328576389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45954.05328576389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45954.05328576389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45954.05328576389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45954.05328576389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45954.05328576389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45954.05328576389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45954.05328576389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45954.05328576389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45954.05328576389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45954.05328576389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45954.05328576389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45954.05328576389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45954.05328576389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45954.05328576389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45954.05328576389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45954.05328576389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45954.05328576389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45954.05328576389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45954.05328576389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45954.05328576389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45954.05328576389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45954.05328576389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45954.05328576389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45954.05328576389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45954.05328576389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45954.05328576389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45954.05328576389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45954.05328576389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45954.05328576389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45954.05328576389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45954.05328576389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45954.05328576389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45954.05328576389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45954.05328576389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45954.05328576389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45954.05328576389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45954.05328576389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45954.05328576389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45954.05328576389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45954.05328576389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45954.05328576389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45954.05328576389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45954.05328576389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45954.05328576389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45954.05328576389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45954.05328576389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45954.05328576389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45954.05328576389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45954.05328576389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45954.05328576389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45954.05328576389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45954.05328576389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45954.05328576389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45954.05328576389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45954.05328576389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45954.05328576389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45954.05328576389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45954.05328576389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45954.05328576389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45954.05328576389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45954.05328576389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45954.05328576389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45954.05328576389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45954.05328576389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45954.05328576389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45954.05328576389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45954.05328576389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45954.05328576389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45954.05328576389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45954.05328576389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45954.05328576389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45954.05328576389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45954.05328576389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45954.05328576389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45954.05328576389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45954.05328576389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45954.05328576389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45954.05328576389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45954.05328576389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45954.05328576389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45954.05328576389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45954.05328576389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45954.05328576389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45954.05328576389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45954.05328576389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45954.05328576389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45954.05328576389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45954.05328576389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45954.05328576389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45954.05328576389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45954.05328576389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45954.05328576389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45954.05328576389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45954.05328576389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45954.05328576389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45954.05328576389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45954.05328576389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45954.05328576389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45954.05328576389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45954.05328576389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45954.05328576389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45954.05328576389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45954.05328576389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45954.05328576389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45954.05328576389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45954.05328576389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45954.05328576389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45954.05328576389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45954.05328576389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45954.05328576389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45954.05328576389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45954.05328576389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45954.05328576389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45954.05328576389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45954.05328576389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45954.05328576389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45954.05328576389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45954.05328576389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45954.05328576389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45954.05328576389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45954.05328576389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45954.05328576389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45954.05328576389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45954.05328576389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45954.05328576389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45954.05328576389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45954.05328576389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45954.05328576389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45954.05328576389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45954.05328576389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45954.05328576389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45954.05328576389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45954.05328576389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45954.05328576389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45954.05328576389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45954.05328576389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45954.05328576389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45954.05328576389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45954.05328576389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45954.05328576389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45954.05328576389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45954.05328576389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45954.05328576389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45954.05328576389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45954.05328576389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45954.05328576389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45954.05328576389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45954.05328576389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45954.05328576389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45954.05328576389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45954.05328576389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45954.05328576389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45954.05328576389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45954.05328576389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45954.05328576389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45954.05328576389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45954.05328576389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45954.05328576389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45954.05328576389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45954.05328576389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45954.05328576389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45954.05328576389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45954.05328576389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45954.05328576389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45954.05328576389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45954.05328576389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45954.05328576389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45954.05328576389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45954.05328576389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45954.05328576389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45954.05328576389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45954.05328576389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45954.05328576389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45954.05328576389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45954.05328576389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45954.05328576389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45954.05328576389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45954.05328576389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45954.05328576389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45954.05328576389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45954.05328576389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45954.05328576389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45954.05328576389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45954.05328576389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45954.05328576389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45954.05328576389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45954.05328576389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45954.05328576389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45954.05328576389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45954.05328576389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45954.05328576389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45954.05328576389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45954.05328576389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45954.05328576389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45954.05328576389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45954.05328576389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45954.05328576389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45954.05328576389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45954.05328576389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45954.05328576389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45954.05328576389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45954.05328576389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45954.05328576389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45954.05328576389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45954.05328576389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45954.05328576389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45954.05328576389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45954.05328576389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45954.05328576389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45954.05328576389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45954.05328576389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45954.05328576389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45954.05328576389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45954.05328576389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45954.05328576389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45954.05328576389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45954.05328576389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45954.05328576389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45954.05328576389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45954.05328576389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45954.05328576389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45954.05328576389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45954.05328576389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45954.05328576389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45954.05328576389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45954.05328576389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45954.05328576389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45954.05328576389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45954.05328576389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45954.05328576389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45954.05328576389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45954.05328576389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45954.05328576389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45954.05328576389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45954.05328576389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45954.05328576389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45954.05328576389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45954.05328576389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45954.05328576389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45954.05328576389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45954.05328576389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45954.05328576389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45954.05328576389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45954.05328576389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45954.05328576389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45954.05328576389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45954.05328576389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45954.05328576389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45954.05328576389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45954.05328576389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45954.05328576389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45954.05328576389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45954.05328576389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45954.05328576389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45954.05328576389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45954.05328576389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45954.05328576389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45954.05328576389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45954.05328576389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45954.05328576389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45954.05328576389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45954.05328576389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45954.05328576389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45954.05328576389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45954.05328576389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45954.05328576389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45954.05328576389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45954.05328576389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45954.05328576389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45954.05328576389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45954.05328576389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45954.05328576389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45954.05328576389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45954.05328576389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45954.05328576389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45954.05328576389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45954.05328576389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45954.05328576389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45954.05328576389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45954.05328576389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45954.05328576389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45954.05328576389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45954.05328576389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45954.05328576389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45954.05328576389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45954.05328576389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45954.05328576389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45954.05328576389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45954.05328576389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45954.05328576389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45954.05328576389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45954.05328576389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45954.05328576389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45954.05328576389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45954.05328576389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45954.05328576389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45954.05328576389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45954.05328576389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45954.05328576389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45954.05328576389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45954.05328576389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45954.05328576389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45954.05328576389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45954.05328576389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45954.05328576389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45954.05328576389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45954.05328576389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45954.05328576389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45954.05328576389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45954.05328576389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45954.05328576389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45954.05328576389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45954.05328576389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45954.05328576389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45954.05328576389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45954.05328576389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45954.05328576389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45954.05328576389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45954.05328576389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45954.05328576389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45954.05328576389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45954.05328576389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45954.05328576389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45954.05328576389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45954.05328576389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45954.05328576389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45954.05328576389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45954.05328576389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45954.05328576389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45954.05328576389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45954.05328576389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45954.05328576389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45954.05328576389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45954.05328576389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45954.05328576389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45954.05328576389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45954.05328576389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45954.05328576389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45954.05328576389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45954.05328576389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45954.05328576389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45954.05328576389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45954.05328576389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45954.05328576389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45954.05328576389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45954.05328576389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45954.05328576389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45954.05328576389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45954.05328576389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45954.05328576389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45954.05328576389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45954.05328576389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45954.05328576389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45954.05328576389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45954.05328576389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45954.05328576389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45954.05328576389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45954.05328576389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45954.05328576389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45954.05328576389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45954.05328576389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45954.05328576389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45954.05328576389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45954.05328576389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45954.05328576389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45954.05328576389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45954.05328576389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45954.05328576389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45954.05328576389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45954.05328576389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45954.05328576389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45954.05328576389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45954.05328576389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45954.05328576389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45954.05328576389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45954.05328576389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45954.05328576389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45954.05328576389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45954.05328576389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45954.05328576389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45954.05328576389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45954.05328576389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45954.05328576389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45954.05328576389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45954.05328576389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45954.05328576389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45954.05328576389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45954.05328576389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45954.05328576389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45954.05328576389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45954.05328576389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45954.05328576389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45954.05328576389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45954.05328576389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45954.05328576389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45954.05328576389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45954.05328576389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45954.05328576389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45954.05328576389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45954.05328576389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45954.05328576389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45954.05328576389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45954.05328576389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45954.05328576389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45954.05328576389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45954.05328576389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45954.05328576389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45954.05328576389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45954.05328576389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45954.05328576389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45954.05328576389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45954.05328576389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45954.05328576389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45954.05328576389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45954.05328576389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45954.05328576389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45954.05328576389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45954.05328576389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45954.05328576389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45954.05328576389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45954.05328576389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45954.05328576389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45954.05328576389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45954.05328576389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45954.05328576389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45954.05328576389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45954.05328576389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45954.05328576389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45954.05328576389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45954.05328576389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45954.05328576389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45954.05328576389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45954.05328576389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45954.05328576389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45954.05328576389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45954.05328576389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45954.05328576389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45954.05328576389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45954.05328576389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45954.05328576389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45954.05328576389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45954.05328576389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45954.05328576389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45954.05328576389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45954.05328576389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45954.05328576389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45954.05328576389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45954.05328576389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45954.05328576389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45954.05328576389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45954.05328576389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45954.05328576389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45954.05328576389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45954.05328576389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45954.05328576389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45954.05328576389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45954.05328576389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45954.05328576389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45954.05328576389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45954.05328576389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45954.05328576389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45954.05328576389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45954.05328576389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45954.05328576389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45954.05328576389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45954.05328576389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45954.05328576389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45954.05328576389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45954.05328576389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45954.05328576389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45954.05328576389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45954.05328576389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45954.05328576389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45954.05328576389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45954.05328576389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45954.05328576389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45954.05328576389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45954.05328576389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45954.05328576389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45954.05328576389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45954.05328576389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45954.05328576389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45954.05328576389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45954.05328576389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45954.05328576389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45954.05328576389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45954.05328576389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45954.05328576389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45954.05328576389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45954.05328576389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45954.05328576389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45954.05328576389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45954.05328576389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45954.05328576389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45954.05328576389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45954.05328576389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45954.05328576389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45954.05328576389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45954.05328576389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45954.05328576389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45954.05328576389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45954.05328576389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45954.05328576389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45954.05328576389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45954.05328576389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45954.05328576389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45954.05328576389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45954.05328576389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45954.05328576389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45954.05328576389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45954.05328576389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45954.05328576389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45954.05328576389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45954.05328576389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45954.05328576389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45954.05328576389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45954.05328576389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45954.05328576389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45954.05328576389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45954.05328576389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45954.05328576389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45954.05328576389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45954.05328576389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45954.05328576389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45954.05328576389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45954.05328576389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45954.05328576389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45954.05328576389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45954.05328576389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45954.05328576389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45954.05328576389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45954.05328576389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45954.05328576389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45954.05328576389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45954.05328576389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45954.05328576389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45954.05328576389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45954.05328576389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45954.05328576389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45954.05328576389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45954.05328576389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45954.05328576389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45954.05328576389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45954.05328576389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45954.05328576389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45954.05328576389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45954.05328576389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45954.05328576389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45954.05328576389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45954.05328576389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45954.05328576389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45954.05328576389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45954.05328576389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45954.05328576389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45954.05328576389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45954.05328576389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45954.05328576389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45954.05328576389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45954.05328576389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45954.05328576389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45954.05328576389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45954.05328576389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45954.05328576389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45954.05328576389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45954.05328576389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45954.05328576389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45954.05328576389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45954.05328576389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45954.05328576389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45954.05328576389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45954.05328576389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45954.05328576389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45954.05328576389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45954.05328576389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45954.05328576389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45954.05328576389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45954.05328576389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45954.05328576389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45954.05328576389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45954.05328576389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45954.05328576389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45954.05328576389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45954.05328576389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45954.05328576389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45954.05328576389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45954.05328576389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45954.05328576389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45954.05328576389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45954.05328576389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45954.05328576389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45954.05328576389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45954.05328576389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45954.05328576389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45954.05328576389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45954.05328576389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45954.05328576389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45954.05328576389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45954.05328576389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45954.05328576389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45954.05328576389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45954.05328576389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45954.05328576389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45954.05328576389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45954.05328576389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45954.05328576389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45954.05328576389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45954.05328576389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45954.05328576389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45954.05328576389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45954.05328576389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45954.05328576389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45954.05328576389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45954.05328576389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45954.05328576389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45954.05328576389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45954.05328576389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45954.05328576389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45954.05328576389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45954.05328576389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45954.05328576389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45954.05328576389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45954.05328576389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45954.05328576389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45954.05328576389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45954.05328576389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45954.05328576389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45954.05328576389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45954.05328576389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45954.05328576389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45954.05328576389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45954.05328576389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45954.05328576389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45954.05328576389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45954.05328576389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45954.05328576389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45954.05328576389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45954.05328576389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45954.05328576389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45954.05328576389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45954.05328576389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45954.05328576389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45954.05328576389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45954.05328576389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45954.05328576389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45954.05328576389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45954.05328576389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45954.05328576389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45954.05328576389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45954.05328576389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45954.05328576389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45954.05328576389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45954.05328576389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45954.05328576389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45954.05328576389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45954.05328576389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45954.05328576389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45954.05328576389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45954.05328576389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45954.05328576389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45954.05328576389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45954.05328576389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45954.05328576389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45954.05328576389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45954.05328576389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45954.05328576389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45954.05328576389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45954.05328576389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45954.05328576389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45954.05328576389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45954.05328576389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45954.05328576389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45954.05328576389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45954.05328576389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45954.05328576389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45954.05328576389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45954.05328576389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45954.05328576389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45954.05328576389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45954.05328576389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45954.05328576389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45954.05328576389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45954.05328576389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45954.05328576389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45954.05328576389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45954.05328576389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45954.05328576389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45954.05328576389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45954.05328576389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45954.05328576389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45954.05328576389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45954.05328576389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45954.05328576389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45954.05328576389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45954.05328576389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45954.05328576389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45954.05328576389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45954.05328576389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45954.05328576389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45954.05328576389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45954.05328576389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45954.05328576389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45954.05328576389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45954.05328576389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45954.05328576389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45954.05328576389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45954.05328576389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45954.05328576389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45954.05328576389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45954.05328576389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45954.05328576389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45954.05328576389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45954.05328576389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45954.05328576389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45954.05328576389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45954.05328576389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45954.05328576389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45954.05328576389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45954.05328576389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45954.05328576389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45954.05328576389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45954.05328576389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45954.05328576389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45954.05328576389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45954.05328576389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45954.05328576389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45954.05328576389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45954.05328576389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45954.05328576389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45954.05328576389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45954.05328576389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45954.05328576389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45954.05328576389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45954.05328576389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45954.05328576389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45954.05328576389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45954.05328576389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45954.05328576389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45954.05328576389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45954.05328576389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45954.05328576389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45954.05328576389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45954.05328576389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45954.05328576389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45954.05328576389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45954.05328576389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45954.05328576389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45954.05328576389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45954.05328576389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45954.05328576389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45954.05328576389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45954.05328576389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45954.05328576389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45954.05328576389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45954.05328576389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45954.05328576389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45954.05328576389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45954.05328576389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45954.05328576389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45954.05328576389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45954.05328576389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45954.05328576389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45954.05328576389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45954.05328576389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45954.05328576389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45954.05328576389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45954.05328576389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45954.05328576389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45954.05328576389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45954.05328576389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45954.05328576389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45954.05328576389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45954.05328576389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45954.05328576389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45954.05328576389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45954.05328576389</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7"/>
  <sheetViews>
    <sheetView workbookViewId="0">
      <selection activeCell="A8" sqref="A8:X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250.57256817129382</v>
      </c>
      <c r="H2" s="101">
        <v>45703.474768518521</v>
      </c>
      <c r="I2" s="98" t="str">
        <f>IFERROR(VLOOKUP(D2,DB!A:F,6,0),"")</f>
        <v>SCECO</v>
      </c>
      <c r="J2" s="98" t="str">
        <f>IFERROR(VLOOKUP(D2,DB!A:G,7,0),"")</f>
        <v>Dead</v>
      </c>
      <c r="K2" s="103" t="s">
        <v>39094</v>
      </c>
      <c r="L2" s="95" t="str">
        <f>IFERROR(VLOOKUP(D2,DB!A:I,9,0),"")</f>
        <v>Latis</v>
      </c>
    </row>
    <row r="3" spans="1:16" ht="30" customHeight="1">
      <c r="A3" s="121" t="s">
        <v>39095</v>
      </c>
      <c r="B3" s="98" t="str">
        <f>IFERROR(VLOOKUP(D3,DB!A:K,11,0),"")</f>
        <v>R4</v>
      </c>
      <c r="C3" s="122">
        <v>1</v>
      </c>
      <c r="D3" s="95" t="s">
        <v>27420</v>
      </c>
      <c r="E3" s="100" t="s">
        <v>38998</v>
      </c>
      <c r="F3" s="125">
        <v>45953.634722222225</v>
      </c>
      <c r="G3" s="126">
        <f ca="1">IFERROR(NOW()-F3,"")</f>
        <v>0.41856354166520759</v>
      </c>
      <c r="H3" s="125">
        <v>45953.546631944446</v>
      </c>
      <c r="I3" s="121" t="str">
        <f>IFERROR(VLOOKUP(D3,DB!A:F,6,0),"")</f>
        <v>SCECO</v>
      </c>
      <c r="J3" s="121" t="str">
        <f>IFERROR(VLOOKUP(D3,DB!A:G,7,0),"")</f>
        <v>Dead</v>
      </c>
      <c r="K3" s="127" t="s">
        <v>39096</v>
      </c>
      <c r="L3" s="123" t="str">
        <f>IFERROR(VLOOKUP(D3,DB!A:I,9,0),"")</f>
        <v>Latis</v>
      </c>
    </row>
    <row r="4" spans="1:16" ht="15" customHeight="1">
      <c r="A4" s="121" t="s">
        <v>39097</v>
      </c>
      <c r="B4" s="121" t="str">
        <f>IFERROR(VLOOKUP(D4,DB!A:K,11,0),"")</f>
        <v>R4</v>
      </c>
      <c r="C4" s="122">
        <v>2</v>
      </c>
      <c r="D4" s="95" t="s">
        <v>35586</v>
      </c>
      <c r="E4" s="100" t="s">
        <v>38998</v>
      </c>
      <c r="F4" s="125">
        <v>45953.820138888892</v>
      </c>
      <c r="G4" s="126">
        <f ca="1">IFERROR(NOW()-F4,"")</f>
        <v>0.23314687499805586</v>
      </c>
      <c r="H4" s="125">
        <v>45953.776747685188</v>
      </c>
      <c r="I4" s="121" t="str">
        <f>IFERROR(VLOOKUP(D4,DB!A:F,6,0),"")</f>
        <v>SCECO</v>
      </c>
      <c r="J4" s="121" t="str">
        <f>IFERROR(VLOOKUP(D4,DB!A:G,7,0),"")</f>
        <v>In progress</v>
      </c>
      <c r="K4" s="127" t="s">
        <v>39098</v>
      </c>
      <c r="L4" s="123" t="str">
        <f>IFERROR(VLOOKUP(D4,DB!A:I,9,0),"")</f>
        <v>Latis</v>
      </c>
    </row>
    <row r="5" spans="1:16" ht="15" customHeight="1">
      <c r="A5" s="121"/>
      <c r="B5" s="121" t="str">
        <f>IFERROR(VLOOKUP(D5,DB!A:K,11,0),"")</f>
        <v/>
      </c>
      <c r="C5" s="122"/>
      <c r="D5" s="95"/>
      <c r="E5" s="100"/>
      <c r="F5" s="125"/>
      <c r="G5" s="126">
        <f ca="1">IFERROR(NOW()-F5,"")</f>
        <v>45954.05328576389</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45954.05328576389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45954.05328576389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45954.05328576389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45954.05328576389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45954.05328576389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45954.05328576389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45954.05328576389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45954.05328576389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45954.05328576389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45954.05328576389</v>
      </c>
      <c r="H15" s="125"/>
      <c r="I15" s="121" t="str">
        <f>IFERROR(VLOOKUP(D15,DB!A:F,6,0),"")</f>
        <v/>
      </c>
      <c r="J15" s="121" t="str">
        <f>IFERROR(VLOOKUP(D15,DB!A:G,7,0),"")</f>
        <v/>
      </c>
      <c r="K15" s="127"/>
      <c r="L15" s="123" t="str">
        <f>IFERROR(VLOOKUP(D15,DB!A:I,9,0),"")</f>
        <v/>
      </c>
    </row>
    <row r="16" spans="1:16" ht="15" customHeight="1">
      <c r="A16" s="121"/>
      <c r="B16" s="121" t="str">
        <f>IFERROR(VLOOKUP(D17,DB!A:K,11,0),"")</f>
        <v/>
      </c>
      <c r="C16" s="122"/>
      <c r="D16" s="123"/>
      <c r="E16" s="124"/>
      <c r="F16" s="125"/>
      <c r="G16" s="126">
        <f ca="1">IFERROR(NOW()-F16,"")</f>
        <v>45954.05328576389</v>
      </c>
      <c r="H16" s="125"/>
      <c r="I16" s="121" t="str">
        <f>IFERROR(VLOOKUP(D17,DB!A:F,6,0),"")</f>
        <v/>
      </c>
      <c r="J16" s="121" t="str">
        <f>IFERROR(VLOOKUP(D17,DB!A:G,7,0),"")</f>
        <v/>
      </c>
      <c r="K16" s="127"/>
      <c r="L16" s="123" t="str">
        <f>IFERROR(VLOOKUP(D17,DB!A:I,9,0),"")</f>
        <v/>
      </c>
    </row>
    <row r="17" spans="1:12" ht="15" customHeight="1">
      <c r="A17" s="121"/>
      <c r="B17" s="121" t="str">
        <f>IFERROR(VLOOKUP(#REF!,DB!A:K,11,0),"")</f>
        <v/>
      </c>
      <c r="C17" s="122"/>
      <c r="D17" s="123"/>
      <c r="E17" s="124"/>
      <c r="F17" s="125"/>
      <c r="G17" s="126">
        <f ca="1">IFERROR(NOW()-F17,"")</f>
        <v>45954.05328576389</v>
      </c>
      <c r="H17" s="125"/>
      <c r="I17" s="121" t="str">
        <f>IFERROR(VLOOKUP(#REF!,DB!A:F,6,0),"")</f>
        <v/>
      </c>
      <c r="J17" s="121" t="str">
        <f>IFERROR(VLOOKUP(#REF!,DB!A:G,7,0),"")</f>
        <v/>
      </c>
      <c r="K17" s="127"/>
      <c r="L17" s="123" t="str">
        <f>IFERROR(VLOOKUP(#REF!,DB!A:I,9,0),"")</f>
        <v/>
      </c>
    </row>
    <row r="18" spans="1:12" ht="15" customHeight="1">
      <c r="A18" s="121"/>
      <c r="B18" s="121" t="str">
        <f>IFERROR(VLOOKUP(D18,DB!A:K,11,0),"")</f>
        <v/>
      </c>
      <c r="C18" s="122"/>
      <c r="D18" s="123"/>
      <c r="E18" s="124"/>
      <c r="F18" s="125"/>
      <c r="G18" s="126">
        <f ca="1">IFERROR(NOW()-F18,"")</f>
        <v>45954.05328576389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45954.05328576389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45954.05328576389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45954.05328576389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45954.05328576389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45954.05328576389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45954.05328576389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45954.05328576389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45954.05328576389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45954.05328576389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45954.05328576389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45954.05328576389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45954.05328576389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45954.05328576389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45954.05328576389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45954.05328576389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45954.05328576389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45954.05328576389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45954.05328576389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45954.05328576389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45954.05328576389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45954.05328576389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45954.05328576389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45954.05328576389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45954.05328576389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45954.05328576389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45954.05328576389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45954.05328576389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45954.05328576389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45954.05328576389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45954.05328576389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45954.05328576389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45954.05328576389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45954.05328576389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45954.05328576389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45954.05328576389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45954.05328576389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45954.05328576389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45954.05328576389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45954.05328576389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45954.05328576389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45954.05328576389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45954.05328576389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45954.05328576389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45954.05328576389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45954.05328576389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45954.05328576389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45954.05328576389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45954.05328576389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45954.05328576389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45954.05328576389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45954.05328576389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45954.05328576389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45954.05328576389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45954.05328576389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45954.05328576389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45954.05328576389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45954.05328576389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45954.05328576389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45954.05328576389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45954.05328576389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45954.05328576389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45954.05328576389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45954.05328576389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45954.05328576389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45954.05328576389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45954.05328576389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45954.05328576389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45954.05328576389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45954.05328576389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45954.05328576389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45954.05328576389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45954.05328576389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45954.05328576389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45954.05328576389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45954.05328576389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45954.05328576389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45954.05328576389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45954.05328576389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45954.05328576389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45954.05328576389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45954.05328576389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45954.05328576389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45954.05328576389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45954.05328576389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45954.05328576389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45954.05328576389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45954.05328576389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45954.05328576389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45954.05328576389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45954.05328576389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45954.05328576389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45954.05328576389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45954.05328576389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45954.05328576389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45954.05328576389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45954.05328576389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45954.05328576389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45954.05328576389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45954.05328576389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45954.05328576389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45954.05328576389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45954.05328576389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45954.05328576389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45954.05328576389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45954.05328576389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45954.05328576389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45954.05328576389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45954.05328576389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45954.05328576389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45954.05328576389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45954.05328576389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45954.05328576389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45954.05328576389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45954.05328576389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45954.05328576389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45954.05328576389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45954.05328576389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45954.05328576389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45954.05328576389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45954.05328576389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45954.05328576389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45954.05328576389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45954.05328576389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45954.05328576389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45954.05328576389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45954.05328576389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45954.05328576389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45954.05328576389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45954.05328576389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45954.05328576389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45954.05328576389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45954.05328576389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45954.05328576389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45954.05328576389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45954.05328576389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45954.05328576389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45954.05328576389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45954.05328576389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45954.05328576389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45954.05328576389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45954.05328576389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45954.05328576389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45954.05328576389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45954.05328576389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45954.05328576389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45954.05328576389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45954.05328576389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45954.05328576389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45954.05328576389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45954.05328576389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45954.05328576389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45954.05328576389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45954.05328576389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45954.05328576389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45954.05328576389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45954.05328576389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45954.05328576389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45954.05328576389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45954.05328576389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45954.05328576389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45954.05328576389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45954.05328576389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45954.05328576389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45954.05328576389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45954.05328576389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45954.05328576389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45954.05328576389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45954.05328576389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45954.05328576389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45954.05328576389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45954.05328576389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45954.05328576389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45954.05328576389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45954.05328576389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45954.05328576389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45954.05328576389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45954.05328576389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45954.05328576389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45954.05328576389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45954.05328576389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45954.05328576389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45954.05328576389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45954.05328576389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45954.05328576389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45954.05328576389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45954.05328576389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45954.05328576389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45954.05328576389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45954.05328576389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45954.05328576389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45954.05328576389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45954.05328576389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45954.05328576389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45954.05328576389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45954.05328576389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45954.05328576389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45954.05328576389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45954.05328576389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45954.05328576389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45954.05328576389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45954.05328576389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45954.05328576389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45954.05328576389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45954.05328576389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45954.05328576389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45954.05328576389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45954.05328576389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45954.05328576389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45954.05328576389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45954.05328576389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45954.05328576389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45954.05328576389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45954.05328576389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45954.05328576389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45954.05328576389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45954.05328576389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45954.05328576389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45954.05328576389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45954.05328576389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45954.05328576389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45954.05328576389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45954.05328576389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45954.05328576389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45954.05328576389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45954.05328576389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45954.05328576389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45954.05328576389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45954.05328576389</v>
      </c>
      <c r="H246" s="125"/>
      <c r="I246" s="121" t="str">
        <f>IFERROR(VLOOKUP(D246,DB!A:F,6,0),"")</f>
        <v/>
      </c>
      <c r="J246" s="121" t="str">
        <f>IFERROR(VLOOKUP(D246,DB!A:G,7,0),"")</f>
        <v/>
      </c>
      <c r="K246" s="127"/>
      <c r="L246" s="123" t="str">
        <f>IFERROR(VLOOKUP(D246,DB!A:I,9,0),"")</f>
        <v/>
      </c>
    </row>
    <row r="247" spans="1:12" ht="15" customHeight="1">
      <c r="A247" s="128"/>
      <c r="B247" s="128" t="str">
        <f>IFERROR(VLOOKUP(D247,DB!A:K,11,0),"")</f>
        <v/>
      </c>
      <c r="C247" s="129"/>
      <c r="D247" s="130"/>
      <c r="E247" s="131"/>
      <c r="F247" s="132"/>
      <c r="G247" s="133">
        <f ca="1">IFERROR(NOW()-F247,"")</f>
        <v>45954.05328576389</v>
      </c>
      <c r="H247" s="132"/>
      <c r="I247" s="128" t="str">
        <f>IFERROR(VLOOKUP(D247,DB!A:F,6,0),"")</f>
        <v/>
      </c>
      <c r="J247" s="128" t="str">
        <f>IFERROR(VLOOKUP(D247,DB!A:G,7,0),"")</f>
        <v/>
      </c>
      <c r="K247" s="134"/>
      <c r="L247" s="130" t="str">
        <f>IFERROR(VLOOKUP(D247,DB!A:I,9,0),"")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tabSelected="1"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39099</v>
      </c>
      <c r="B2" s="37" t="str">
        <f>IFERROR(VLOOKUP(D2,DB!A:K,11,0),"")</f>
        <v>R5</v>
      </c>
      <c r="C2" s="37">
        <v>3</v>
      </c>
      <c r="D2" s="120" t="s">
        <v>36034</v>
      </c>
      <c r="E2" s="37" t="s">
        <v>38998</v>
      </c>
      <c r="F2" s="38">
        <v>45891.832060185188</v>
      </c>
      <c r="G2" s="146">
        <f ca="1">IFERROR(NOW()-F2,"")</f>
        <v>62.221225578701706</v>
      </c>
      <c r="H2" s="38">
        <v>45891.790393518517</v>
      </c>
      <c r="I2" s="37" t="str">
        <f>IFERROR(VLOOKUP(D2,DB!A:F,6,0),"")</f>
        <v>Generator-SG</v>
      </c>
      <c r="J2" s="37" t="str">
        <f>IFERROR(VLOOKUP(D2,DB!A:G,7,0),"")</f>
        <v>Vandalized</v>
      </c>
      <c r="K2" s="37" t="s">
        <v>39100</v>
      </c>
      <c r="L2" s="37" t="str">
        <f>IFERROR(VLOOKUP(D2,DB!A:I,9,0),"")</f>
        <v>Latis</v>
      </c>
      <c r="M2" s="119"/>
    </row>
    <row r="3" spans="1:13" ht="30.75">
      <c r="A3" s="37" t="s">
        <v>39101</v>
      </c>
      <c r="B3" s="37" t="str">
        <f>IFERROR(VLOOKUP(D3,DB!A:K,11,0),"")</f>
        <v>R5</v>
      </c>
      <c r="C3" s="37">
        <v>1</v>
      </c>
      <c r="D3" s="37" t="s">
        <v>31329</v>
      </c>
      <c r="E3" s="37" t="s">
        <v>39079</v>
      </c>
      <c r="F3" s="38">
        <v>45926.188877314817</v>
      </c>
      <c r="G3" s="146">
        <f t="shared" ref="G3" ca="1" si="0">IFERROR(NOW()-F3,"")</f>
        <v>27.86440844907338</v>
      </c>
      <c r="H3" s="38">
        <v>45926.158159722225</v>
      </c>
      <c r="I3" s="37" t="str">
        <f>IFERROR(VLOOKUP(D3,DB!A:F,6,0),"")</f>
        <v>SCECO</v>
      </c>
      <c r="J3" s="37" t="str">
        <f>IFERROR(VLOOKUP(D3,DB!A:G,7,0),"")</f>
        <v>Good</v>
      </c>
      <c r="K3" s="37" t="s">
        <v>39102</v>
      </c>
      <c r="L3" s="37" t="str">
        <f>IFERROR(VLOOKUP(D3,DB!A:I,9,0),"")</f>
        <v>Latis</v>
      </c>
      <c r="M3" s="119"/>
    </row>
    <row r="4" spans="1:13" ht="30.75">
      <c r="A4" s="37" t="s">
        <v>39103</v>
      </c>
      <c r="B4" s="37" t="str">
        <f>IFERROR(VLOOKUP(D4,DB!A:K,11,0),"")</f>
        <v>R5</v>
      </c>
      <c r="C4" s="37">
        <v>2</v>
      </c>
      <c r="D4" s="37" t="s">
        <v>31193</v>
      </c>
      <c r="E4" s="37" t="s">
        <v>38998</v>
      </c>
      <c r="F4" s="38">
        <v>45944.771574074075</v>
      </c>
      <c r="G4" s="39">
        <f t="shared" ref="G4" ca="1" si="1">IFERROR(NOW()-F4,"")</f>
        <v>9.2817116898149834</v>
      </c>
      <c r="H4" s="38">
        <v>45944.676192129627</v>
      </c>
      <c r="I4" s="37" t="str">
        <f>IFERROR(VLOOKUP(D4,DB!A:F,6,0),"")</f>
        <v>SCECO</v>
      </c>
      <c r="J4" s="37" t="str">
        <f>IFERROR(VLOOKUP(D4,DB!A:G,7,0),"")</f>
        <v>Dead</v>
      </c>
      <c r="K4" s="37" t="s">
        <v>39104</v>
      </c>
      <c r="L4" s="37" t="str">
        <f>IFERROR(VLOOKUP(D4,DB!A:I,9,0),"")</f>
        <v>Latis</v>
      </c>
    </row>
    <row r="5" spans="1:13" ht="48" customHeight="1">
      <c r="A5" s="154" t="s">
        <v>39105</v>
      </c>
      <c r="B5" s="154" t="str">
        <f>IFERROR(VLOOKUP(D5,DB!A:K,11,0),"")</f>
        <v>R5</v>
      </c>
      <c r="C5" s="154">
        <v>1</v>
      </c>
      <c r="D5" s="154" t="s">
        <v>34781</v>
      </c>
      <c r="E5" s="154" t="s">
        <v>39079</v>
      </c>
      <c r="F5" s="155">
        <v>45948.661111111112</v>
      </c>
      <c r="G5" s="156">
        <f ca="1">IFERROR(NOW()-F5,"")</f>
        <v>5.3921746527776122</v>
      </c>
      <c r="H5" s="155">
        <v>45948.661111111112</v>
      </c>
      <c r="I5" s="154" t="str">
        <f>IFERROR(VLOOKUP(D5,DB!A:F,6,0),"")</f>
        <v>SCECO</v>
      </c>
      <c r="J5" s="154" t="str">
        <f>IFERROR(VLOOKUP(D5,DB!A:G,7,0),"")</f>
        <v>Dead</v>
      </c>
      <c r="K5" s="154" t="s">
        <v>39106</v>
      </c>
      <c r="L5" s="154" t="str">
        <f>IFERROR(VLOOKUP(D5,DB!A:I,9,0),"")</f>
        <v>Latis</v>
      </c>
    </row>
    <row r="6" spans="1:13" ht="15">
      <c r="A6" s="160"/>
      <c r="B6" s="160" t="str">
        <f>IFERROR(VLOOKUP(D6,DB!A:K,11,0),"")</f>
        <v/>
      </c>
      <c r="C6" s="160"/>
      <c r="D6" s="160"/>
      <c r="E6" s="160"/>
      <c r="F6" s="161"/>
      <c r="G6" s="162">
        <f ca="1">IFERROR(NOW()-F6,"")</f>
        <v>45954.053285416667</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45954.053285532405</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45954.053285532405</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45954.053285532405</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45954.05328576389</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45954.05328576389</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45954.05328576389</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45954.05328576389</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45954.05328576389</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45954.05328576389</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45954.05328576389</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45954.05328576389</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45954.05328576389</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45954.05328576389</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45954.05328576389</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45954.05328576389</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45954.05328576389</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45954.05328576389</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45954.05328576389</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45954.05328576389</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45954.05328576389</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45954.05328576389</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45954.05328576389</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45954.05328576389</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45954.05328576389</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45954.05328576389</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45954.05328576389</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45954.05328576389</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45954.05328576389</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45954.05328576389</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45954.05328576389</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45954.05328576389</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45954.05328576389</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45954.05328576389</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45954.05328576389</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45954.05328576389</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45954.05328576389</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45954.05328576389</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45954.05328576389</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45954.05328576389</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45954.05328576389</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45954.05328576389</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45954.05328576389</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45954.05328576389</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45954.05328576389</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45954.05328576389</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45954.05328576389</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45954.05328576389</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45954.05328576389</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45954.05328576389</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45954.05328576389</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45954.05328576389</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45954.05328576389</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45954.05328576389</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45954.05328576389</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45954.05328576389</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45954.05328576389</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45954.05328576389</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45954.05328576389</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45954.05328576389</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45954.05328576389</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45954.05328576389</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45954.05328576389</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45954.05328576389</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45954.05328576389</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45954.05328576389</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45954.05328576389</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45954.05328576389</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45954.05328576389</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45954.05328576389</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45954.05328576389</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45954.05328576389</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45954.05328576389</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45954.05328576389</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45954.05328576389</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45954.05328576389</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45954.05328576389</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45954.05328576389</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45954.05328576389</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45954.05328576389</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45954.05328576389</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45954.05328576389</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45954.05328576389</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45954.05328576389</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45954.05328576389</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45954.05328576389</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45954.05328576389</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45954.05328576389</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45954.05328576389</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45954.05328576389</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45954.05328576389</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45954.05328576389</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45954.05328576389</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45954.05328576389</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45954.05328576389</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45954.05328576389</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45954.05328576389</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45954.05328576389</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45954.05328576389</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45954.05328576389</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45954.05328576389</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45954.05328576389</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45954.05328576389</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45954.05328576389</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45954.05328576389</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45954.05328576389</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45954.05328576389</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45954.05328576389</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45954.05328576389</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45954.05328576389</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45954.05328576389</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45954.05328576389</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45954.05328576389</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45954.05328576389</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45954.05328576389</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45954.05328576389</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45954.05328576389</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45954.05328576389</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45954.05328576389</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45954.05328576389</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45954.05328576389</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45954.05328576389</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45954.05328576389</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45954.05328576389</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45954.05328576389</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45954.05328576389</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45954.05328576389</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45954.05328576389</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45954.05328576389</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45954.05328576389</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45954.05328576389</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45954.05328576389</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45954.05328576389</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45954.05328576389</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45954.05328576389</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45954.05328576389</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45954.05328576389</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45954.05328576389</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45954.05328576389</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45954.05328576389</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45954.05328576389</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45954.05328576389</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45954.05328576389</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45954.05328576389</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45954.05328576389</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45954.05328576389</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45954.05328576389</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45954.05328576389</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45954.05328576389</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45954.05328576389</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45954.05328576389</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45954.05328576389</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45954.05328576389</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45954.05328576389</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45954.05328576389</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45954.05328576389</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45954.05328576389</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45954.05328576389</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45954.05328576389</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45954.05328576389</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45954.05328576389</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45954.05328576389</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45954.05328576389</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45954.05328576389</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45954.05328576389</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45954.05328576389</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45954.05328576389</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45954.05328576389</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45954.05328576389</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45954.05328576389</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45954.05328576389</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45954.05328576389</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45954.05328576389</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45954.05328576389</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45954.05328576389</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45954.05328576389</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45954.05328576389</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45954.05328576389</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45954.05328576389</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45954.05328576389</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45954.05328576389</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45954.05328576389</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45954.05328576389</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45954.05328576389</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45954.05328576389</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45954.05328576389</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45954.05328576389</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45954.05328576389</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45954.05328576389</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45954.05328576389</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45954.05328576389</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45954.05328576389</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45954.05328576389</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45954.05328576389</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45954.05328576389</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45954.05328576389</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45954.05328576389</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45954.05328576389</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45954.05328576389</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45954.05328576389</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45954.05328576389</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45954.05328576389</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45954.05328576389</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45954.05328576389</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45954.05328576389</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45954.05328576389</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45954.05328576389</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45954.05328576389</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45954.05328576389</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45954.05328576389</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45954.05328576389</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45954.05328576389</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45954.05328576389</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45954.05328576389</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45954.05328576389</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45954.05328576389</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45954.05328576389</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45954.05328576389</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45954.05328576389</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45954.05328576389</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45954.05328576389</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45954.05328576389</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45954.05328576389</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45954.05328576389</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45954.05328576389</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45954.05328576389</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45954.05328576389</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45954.05328576389</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45954.05328576389</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45954.05328576389</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45954.05328576389</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45954.05328576389</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45954.05328576389</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45954.05328576389</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45954.05328576389</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45954.05328576389</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45954.05328576389</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45954.05328576389</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45954.05328576389</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45954.05328576389</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45954.05328576389</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45954.05328576389</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45954.05328576389</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45954.05328576389</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45954.05328576389</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45954.05328576389</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45954.05328576389</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45954.05328576389</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45954.05328576389</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45954.05328576389</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45954.05328576389</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45954.05328576389</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45954.05328576389</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45954.05328576389</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45954.05328576389</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45954.05328576389</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45954.05328576389</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45954.05328576389</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45954.05328576389</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45954.05328576389</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45954.05328576389</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45954.05328576389</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45954.05328576389</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45954.05328576389</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45954.05328576389</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45954.05328576389</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45954.05328576389</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45954.05328576389</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45954.05328576389</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45954.05328576389</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45954.05328576389</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45954.05328576389</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45954.05328576389</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45954.05328576389</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45954.05328576389</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45954.05328576389</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45954.05328576389</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45954.05328576389</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45954.05328576389</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45954.05328576389</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45954.05328576389</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45954.05328576389</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45954.05328576389</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45954.05328576389</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45954.05328576389</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45954.05328576389</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45954.05328576389</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45954.05328576389</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45954.05328576389</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45954.05328576389</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45954.05328576389</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45954.05328576389</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45954.05328576389</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45954.05328576389</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45954.05328576389</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45954.05328576389</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45954.05328576389</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45954.05328576389</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45954.05328576389</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45954.05328576389</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45954.05328576389</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45954.05328576389</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45954.05328576389</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45954.05328576389</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45954.05328576389</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45954.05328576389</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45954.05328576389</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45954.05328576389</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45954.05328576389</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45954.05328576389</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45954.05328576389</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45954.05328576389</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45954.05328576389</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45954.05328576389</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45954.05328576389</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45954.05328576389</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45954.05328576389</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45954.05328576389</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45954.05328576389</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45954.05328576389</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45954.05328576389</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45954.05328576389</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45954.05328576389</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45954.05328576389</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45954.05328576389</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45954.05328576389</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45954.05328576389</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45954.05328576389</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45954.05328576389</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45954.05328576389</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45954.05328576389</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45954.05328576389</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45954.05328576389</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45954.05328576389</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45954.05328576389</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45954.05328576389</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45954.05328576389</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45954.05328576389</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45954.05328576389</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45954.05328576389</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45954.05328576389</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45954.05328576389</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45954.05328576389</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45954.05328576389</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45954.05328576389</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45954.05328576389</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45954.05328576389</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45954.05328576389</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45954.05328576389</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45954.05328576389</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45954.05328576389</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45954.05328576389</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45954.05328576389</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45954.05328576389</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45954.05328576389</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45954.05328576389</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45954.05328576389</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45954.05328576389</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45954.05328576389</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45954.05328576389</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45954.05328576389</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45954.05328576389</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45954.05328576389</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45954.05328576389</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45954.05328576389</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45954.05328576389</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45954.05328576389</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45954.05328576389</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45954.05328576389</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45954.05328576389</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45954.05328576389</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45954.05328576389</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45954.05328576389</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45954.05328576389</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45954.05328576389</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45954.05328576389</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45954.05328576389</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45954.05328576389</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45954.05328576389</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45954.05328576389</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45954.05328576389</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45954.05328576389</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45954.05328576389</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45954.05328576389</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45954.05328576389</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45954.05328576389</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45954.05328576389</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45954.05328576389</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45954.05328576389</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45954.05328576389</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45954.05328576389</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45954.05328576389</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45954.05328576389</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45954.05328576389</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45954.05328576389</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45954.05328576389</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45954.05328576389</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45954.05328576389</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45954.05328576389</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45954.05328576389</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45954.05328576389</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45954.05328576389</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45954.05328576389</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45954.05328576389</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45954.05328576389</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45954.05328576389</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45954.05328576389</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45954.05328576389</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45954.05328576389</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45954.05328576389</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45954.05328576389</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45954.05328576389</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45954.05328576389</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45954.05328576389</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45954.05328576389</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45954.05328576389</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45954.05328576389</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45954.05328576389</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45954.05328576389</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45954.05328576389</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45954.05328576389</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45954.05328576389</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45954.05328576389</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45954.05328576389</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45954.05328576389</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45954.05328576389</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45954.05328576389</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45954.05328576389</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45954.05328576389</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45954.05328576389</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45954.05328576389</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45954.05328576389</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45954.05328576389</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45954.05328576389</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45954.05328576389</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45954.05328576389</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45954.05328576389</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45954.05328576389</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45954.05328576389</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45954.05328576389</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45954.05328576389</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45954.05328576389</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45954.05328576389</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45954.05328576389</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45954.05328576389</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45954.05328576389</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45954.05328576389</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45954.05328576389</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45954.05328576389</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45954.05328576389</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45954.05328576389</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45954.05328576389</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45954.05328576389</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45954.05328576389</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45954.05328576389</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45954.05328576389</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45954.05328576389</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45954.05328576389</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45954.05328576389</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45954.05328576389</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45954.05328576389</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45954.05328576389</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45954.05328576389</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45954.05328576389</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45954.05328576389</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45954.05328576389</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45954.05328576389</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45954.05328576389</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45954.05328576389</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45954.05328576389</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45954.05328576389</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45954.05328576389</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45954.05328576389</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45954.05328576389</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45954.05328576389</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45954.05328576389</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45954.05328576389</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45954.05328576389</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45954.05328576389</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45954.05328576389</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45954.05328576389</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45954.05328576389</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45954.05328576389</v>
      </c>
      <c r="H488" s="161"/>
      <c r="I488" s="160" t="str">
        <f>IFERROR(VLOOKUP(D488,DB!A:F,6,0),"")</f>
        <v/>
      </c>
      <c r="J488" s="160" t="str">
        <f>IFERROR(VLOOKUP(D488,DB!A:G,7,0),"")</f>
        <v/>
      </c>
      <c r="K488" s="160"/>
      <c r="L488" s="160" t="str">
        <f>IFERROR(VLOOKUP(D488,DB!A:I,9,0),"")</f>
        <v/>
      </c>
    </row>
    <row r="489" spans="1:12" ht="15"/>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8" ht="15"/>
    <row r="599" ht="15"/>
    <row r="601" ht="15"/>
    <row r="602" ht="15"/>
    <row r="603" ht="15"/>
    <row r="604" ht="15"/>
    <row r="606" ht="15"/>
    <row r="607" ht="15"/>
    <row r="614" ht="15"/>
    <row r="615" ht="15"/>
    <row r="616" ht="15"/>
    <row r="617" ht="15"/>
    <row r="618" ht="15"/>
    <row r="619" ht="15"/>
    <row r="622" ht="15"/>
    <row r="623" ht="15"/>
    <row r="624" ht="15"/>
    <row r="625" ht="15"/>
    <row r="626" ht="15"/>
    <row r="627" ht="15"/>
    <row r="628" ht="15"/>
    <row r="629" ht="15"/>
    <row r="630" ht="15"/>
    <row r="631" ht="15"/>
    <row r="632" ht="15"/>
    <row r="633"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9" ht="15"/>
    <row r="690" ht="15"/>
    <row r="727" ht="15"/>
    <row r="728" ht="15"/>
    <row r="729" ht="15"/>
    <row r="730" ht="15"/>
    <row r="731" ht="15"/>
    <row r="732" ht="15"/>
    <row r="733" ht="15"/>
    <row r="734" ht="15"/>
    <row r="735" ht="15"/>
    <row r="736"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7" ht="15"/>
    <row r="818" ht="15"/>
    <row r="819" ht="15"/>
    <row r="821" ht="15"/>
    <row r="822"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5" ht="15"/>
    <row r="856" ht="15"/>
    <row r="1026" ht="15"/>
    <row r="1027" ht="15"/>
    <row r="1028" ht="15"/>
    <row r="1029" ht="15"/>
    <row r="1030" ht="15"/>
    <row r="1031" ht="15"/>
    <row r="1037" ht="15"/>
    <row r="1038" ht="15"/>
    <row r="1039" ht="15"/>
    <row r="1040" ht="15"/>
    <row r="1041" ht="15"/>
    <row r="1042" ht="15"/>
    <row r="1043"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4" ht="15"/>
    <row r="1095" ht="15"/>
    <row r="1101" ht="15"/>
    <row r="1102" ht="15"/>
    <row r="1104" ht="15"/>
    <row r="1105" ht="15"/>
    <row r="1106" ht="15"/>
    <row r="1107" ht="15"/>
    <row r="1108" ht="15"/>
    <row r="1109" ht="15"/>
    <row r="1110" ht="15"/>
    <row r="1112" ht="15"/>
    <row r="1113" ht="15"/>
    <row r="1114"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3" ht="15"/>
    <row r="1184" ht="15"/>
    <row r="1185" ht="15"/>
    <row r="1186" ht="15"/>
    <row r="1187" ht="15"/>
    <row r="1188" ht="15"/>
    <row r="1189" ht="15"/>
    <row r="1190" ht="15"/>
    <row r="1191" ht="15"/>
    <row r="1192" ht="15"/>
    <row r="1193" ht="15"/>
    <row r="1194" ht="15"/>
    <row r="1195" ht="15"/>
    <row r="1196" ht="15"/>
    <row r="1198" ht="15"/>
    <row r="1199" ht="15"/>
    <row r="1200" ht="15"/>
    <row r="1201" ht="15"/>
    <row r="1202" ht="15"/>
    <row r="1203" ht="15"/>
    <row r="1204" ht="15"/>
    <row r="1205" ht="15"/>
    <row r="1206" ht="15"/>
    <row r="1207" ht="15"/>
    <row r="1208" ht="15"/>
    <row r="1209" ht="15"/>
    <row r="1212" ht="15"/>
    <row r="1213" ht="15"/>
    <row r="1214" ht="15"/>
    <row r="1215" ht="15"/>
    <row r="1216" ht="15"/>
    <row r="1217" ht="15"/>
    <row r="1218" ht="15"/>
    <row r="1220" ht="15"/>
    <row r="1221" ht="15"/>
    <row r="1222" ht="15"/>
    <row r="1223" ht="15"/>
    <row r="1224" ht="15"/>
    <row r="1225" ht="15"/>
    <row r="1226" ht="15"/>
    <row r="1227" ht="15"/>
    <row r="1228" ht="15"/>
    <row r="1229" ht="15"/>
    <row r="1230" ht="15"/>
    <row r="1232" ht="15"/>
    <row r="1233" ht="15"/>
    <row r="1234" ht="15"/>
    <row r="1235" ht="15"/>
    <row r="1236" ht="15"/>
    <row r="1237" ht="15"/>
    <row r="1238" ht="15"/>
    <row r="1239" ht="15"/>
    <row r="1240" ht="15"/>
    <row r="1241" ht="15"/>
    <row r="1249" ht="15"/>
    <row r="1250" ht="15"/>
    <row r="1253" ht="15"/>
    <row r="1254" ht="15"/>
    <row r="1255" ht="15"/>
    <row r="1256" ht="15"/>
    <row r="1257" ht="15"/>
    <row r="1258" ht="15"/>
    <row r="1259" ht="15"/>
    <row r="1260" ht="15"/>
    <row r="1263" ht="15"/>
    <row r="1264" ht="15"/>
    <row r="1265" ht="15"/>
    <row r="1266" ht="15"/>
    <row r="1267" ht="15"/>
    <row r="1268" ht="15"/>
    <row r="1269" ht="15"/>
    <row r="1270" ht="15"/>
    <row r="1271" ht="15"/>
    <row r="1272" ht="15"/>
    <row r="1273" ht="15"/>
    <row r="1274" ht="15"/>
    <row r="1276" ht="15"/>
    <row r="1277" ht="15"/>
    <row r="1278" ht="15"/>
    <row r="1281" ht="15"/>
    <row r="1283" ht="15"/>
    <row r="1285" ht="15"/>
    <row r="1288" ht="15"/>
    <row r="1289" ht="15"/>
    <row r="1290" ht="15"/>
    <row r="1292" ht="15"/>
    <row r="1294" ht="15"/>
    <row r="1295" ht="15"/>
    <row r="1296" ht="15"/>
    <row r="1297" ht="15"/>
    <row r="1298" ht="15"/>
    <row r="1300" ht="15"/>
    <row r="1301" ht="15"/>
    <row r="1302" ht="15"/>
    <row r="1303" ht="15"/>
    <row r="1305" ht="15"/>
    <row r="1307" ht="15"/>
    <row r="1308" ht="15"/>
    <row r="1310" ht="15"/>
    <row r="1311" ht="15"/>
    <row r="1312" ht="15"/>
    <row r="1313" ht="15"/>
    <row r="1315" ht="15"/>
    <row r="1317" ht="15"/>
    <row r="1318" ht="15"/>
    <row r="1319" ht="15"/>
    <row r="1320" ht="15"/>
    <row r="1322" ht="15"/>
    <row r="1323" ht="15"/>
    <row r="1324" ht="15"/>
  </sheetData>
  <dataValidations count="2">
    <dataValidation allowBlank="1" showInputMessage="1" showErrorMessage="1" sqref="E1" xr:uid="{920C6338-E771-4DAE-8C89-92A9093EA4DE}"/>
    <dataValidation type="list" allowBlank="1" showInputMessage="1" showErrorMessage="1" sqref="E2:E48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0"/>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4.796875" style="24" customWidth="1"/>
    <col min="11" max="11" width="73.79687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45954.053285416667</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45954.053285416667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45954.053285416667</v>
      </c>
      <c r="H4" s="109"/>
      <c r="I4" s="105" t="str">
        <f>IFERROR(VLOOKUP(D4,DB!A:F,6,0),"")</f>
        <v/>
      </c>
      <c r="J4" s="104" t="str">
        <f>IFERROR(VLOOKUP(D4,DB!A:G,7,0),"")</f>
        <v/>
      </c>
      <c r="K4" s="110"/>
      <c r="L4" s="111" t="str">
        <f>IFERROR(VLOOKUP(D4,DB!A:I,9,0),"")</f>
        <v/>
      </c>
    </row>
    <row r="5" spans="1:16383" ht="31.5" customHeight="1">
      <c r="A5" s="106"/>
      <c r="B5" s="105" t="str">
        <f>IFERROR(VLOOKUP(D5,DB!A:K,11,0),"")</f>
        <v/>
      </c>
      <c r="C5" s="107"/>
      <c r="D5"/>
      <c r="E5" s="108"/>
      <c r="F5" s="109"/>
      <c r="G5" s="78">
        <f ca="1">IFERROR(NOW()-F5,"-")</f>
        <v>45954.053285416667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45954.053285416667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45954.053285416667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45954.053285416667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45954.053285416667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45954.053285416667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45954.053285416667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45954.053285416667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45954.053285416667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45954.053285416667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45954.053285416667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45954.053285416667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45954.053285416667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45954.053285416667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45954.053285416667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45954.053285416667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45954.053285416667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45954.053285416667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45954.053285416667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45954.053285416667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45954.053285416667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45954.053285416667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45954.053285416667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45954.053285416667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45954.053285416667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45954.053285416667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45954.053285416667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45954.053285416667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45954.053285416667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45954.053285416667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45954.053285416667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45954.053285416667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45954.053285416667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45954.053285416667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45954.053285416667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45954.053285416667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45954.053285416667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45954.053285416667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45954.053285416667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45954.053285416667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45954.053285416667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45954.053285416667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45954.053285416667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45954.053285416667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45954.053285416667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45954.053285416667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45954.053285416667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45954.053285416667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45954.053285416667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45954.053285416667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45954.053285416667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45954.053285416667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45954.053285416667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45954.053285416667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45954.053285416667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45954.053285416667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45954.053285416667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45954.053285416667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45954.053285416667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45954.053285416667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45954.053285416667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45954.053285416667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45954.053285416667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45954.053285416667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45954.053285416667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45954.053285416667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45954.053285416667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45954.053285416667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45954.053285416667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45954.053285416667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45954.053285416667</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45954.053285416667</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45954.053285416667</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45954.053285416667</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45954.053285416667</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45954.053285416667</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45954.053285416667</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45954.053285416667</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45954.053285416667</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45954.053285416667</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45954.053285416667</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45954.053285416667</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45954.053285416667</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45954.053285416667</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45954.053285416667</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45954.053285416667</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45954.053285416667</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45954.053285416667</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45954.053285416667</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45954.053285416667</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45954.053285416667</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45954.053285416667</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45954.053285416667</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45954.053285416667</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45954.053285416667</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45954.053285416667</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45954.053285416667</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45954.053285416667</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45954.053285416667</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45954.053285416667</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45954.053285416667</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45954.053285416667</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45954.053285416667</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45954.053285416667</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45954.053285416667</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45954.053285416667</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45954.053285416667</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45954.053285416667</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45954.053285416667</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45954.053285416667</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45954.053285416667</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45954.053285416667</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45954.053285416667</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45954.053285416667</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45954.053285416667</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45954.053285416667</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45954.053285416667</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45954.053285416667</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45954.053285416667</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45954.053285416667</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45954.053285416667</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45954.053285416667</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45954.053285416667</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45954.053285416667</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45954.053285416667</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45954.053285416667</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45954.053285416667</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45954.053285416667</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45954.053285416667</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45954.053285416667</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45954.053285416667</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45954.053285416667</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45954.053285416667</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45954.053285416667</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45954.053285416667</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45954.053285416667</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45954.053285416667</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45954.053285416667</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45954.053285416667</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45954.053285416667</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45954.053285416667</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45954.053285416667</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45954.053285416667</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45954.053285416667</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45954.053285416667</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45954.053285416667</v>
      </c>
      <c r="H150" s="109"/>
      <c r="I150" s="105" t="str">
        <f>IFERROR(VLOOKUP(D150,DB!A:F,6,0),"")</f>
        <v/>
      </c>
      <c r="J150" s="104" t="str">
        <f>IFERROR(VLOOKUP(D150,DB!A:G,7,0),"")</f>
        <v/>
      </c>
      <c r="K150" s="110"/>
      <c r="L150" s="111" t="str">
        <f>IFERROR(VLOOKUP(D150,DB!A:I,9,0),"")</f>
        <v/>
      </c>
    </row>
  </sheetData>
  <dataValidations count="2">
    <dataValidation allowBlank="1" showInputMessage="1" showErrorMessage="1" sqref="E1" xr:uid="{380493DB-286A-4683-AF55-C78F04945A49}"/>
    <dataValidation type="list" allowBlank="1" showInputMessage="1" showErrorMessage="1" sqref="E2:E15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2025-10-23T22:18:48Z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