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tayo\work\floor_heating_setpoint\"/>
    </mc:Choice>
  </mc:AlternateContent>
  <xr:revisionPtr revIDLastSave="0" documentId="13_ncr:1_{3951F56B-F000-4ED8-A8BF-2614807FA3C3}" xr6:coauthVersionLast="47" xr6:coauthVersionMax="47" xr10:uidLastSave="{00000000-0000-0000-0000-000000000000}"/>
  <bookViews>
    <workbookView xWindow="-110" yWindow="-110" windowWidth="38620" windowHeight="21100" xr2:uid="{BE610014-B7F4-46F3-ABF3-A432A81C5D5C}"/>
  </bookViews>
  <sheets>
    <sheet name="room_param" sheetId="1" r:id="rId1"/>
    <sheet name="heat_transfer_coe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3" i="1"/>
  <c r="F13" i="1"/>
  <c r="C13" i="1"/>
  <c r="F12" i="1"/>
  <c r="G12" i="1" s="1"/>
  <c r="B12" i="1"/>
  <c r="H11" i="1"/>
  <c r="H9" i="1" s="1"/>
  <c r="G11" i="1"/>
  <c r="F11" i="1"/>
  <c r="E11" i="1"/>
  <c r="E9" i="1" s="1"/>
  <c r="D11" i="1"/>
  <c r="C11" i="1"/>
  <c r="B11" i="1"/>
  <c r="H10" i="1"/>
  <c r="G10" i="1"/>
  <c r="F10" i="1"/>
  <c r="E10" i="1" s="1"/>
  <c r="D10" i="1"/>
  <c r="C10" i="1"/>
  <c r="B10" i="1"/>
  <c r="G9" i="1"/>
  <c r="F9" i="1"/>
  <c r="C5" i="1"/>
  <c r="H4" i="1"/>
  <c r="G4" i="1"/>
  <c r="F4" i="1"/>
  <c r="E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C6" i="1" s="1"/>
  <c r="B2" i="1"/>
  <c r="D6" i="1" l="1"/>
  <c r="G6" i="1"/>
  <c r="E6" i="1"/>
  <c r="F6" i="1"/>
  <c r="B6" i="1"/>
  <c r="H6" i="1"/>
</calcChain>
</file>

<file path=xl/sharedStrings.xml><?xml version="1.0" encoding="utf-8"?>
<sst xmlns="http://schemas.openxmlformats.org/spreadsheetml/2006/main" count="31" uniqueCount="31">
  <si>
    <t>室名</t>
    <rPh sb="0" eb="2">
      <t>シツメイ</t>
    </rPh>
    <phoneticPr fontId="1"/>
  </si>
  <si>
    <t>リビング</t>
    <phoneticPr fontId="1"/>
  </si>
  <si>
    <t>1F廊下トイレ</t>
    <rPh sb="2" eb="4">
      <t>ロウカ</t>
    </rPh>
    <phoneticPr fontId="1"/>
  </si>
  <si>
    <t>洗面室・風呂</t>
    <rPh sb="0" eb="2">
      <t>センメン</t>
    </rPh>
    <rPh sb="2" eb="3">
      <t>シツ</t>
    </rPh>
    <rPh sb="4" eb="6">
      <t>フロ</t>
    </rPh>
    <phoneticPr fontId="1"/>
  </si>
  <si>
    <t>洋室1</t>
    <rPh sb="0" eb="2">
      <t>ヨウシツ</t>
    </rPh>
    <phoneticPr fontId="1"/>
  </si>
  <si>
    <t>洋室2</t>
    <rPh sb="0" eb="2">
      <t>ヨウシツ</t>
    </rPh>
    <phoneticPr fontId="1"/>
  </si>
  <si>
    <t>書斎</t>
    <rPh sb="0" eb="2">
      <t>ショサイ</t>
    </rPh>
    <phoneticPr fontId="1"/>
  </si>
  <si>
    <t>寝室・2F廊下トイレ</t>
    <rPh sb="0" eb="2">
      <t>シンシツ</t>
    </rPh>
    <rPh sb="5" eb="7">
      <t>ロウカ</t>
    </rPh>
    <phoneticPr fontId="1"/>
  </si>
  <si>
    <t>玄関土間外周長さ[m]</t>
    <rPh sb="0" eb="2">
      <t>ゲンカン</t>
    </rPh>
    <rPh sb="2" eb="4">
      <t>ドマ</t>
    </rPh>
    <rPh sb="4" eb="6">
      <t>ガイシュウ</t>
    </rPh>
    <rPh sb="6" eb="7">
      <t>ナガ</t>
    </rPh>
    <phoneticPr fontId="1"/>
  </si>
  <si>
    <t>熱貫流率</t>
    <rPh sb="0" eb="1">
      <t>ネツ</t>
    </rPh>
    <rPh sb="1" eb="3">
      <t>カンリュウ</t>
    </rPh>
    <rPh sb="3" eb="4">
      <t>リツ</t>
    </rPh>
    <phoneticPr fontId="1"/>
  </si>
  <si>
    <t>壁</t>
    <rPh sb="0" eb="1">
      <t>カベ</t>
    </rPh>
    <phoneticPr fontId="1"/>
  </si>
  <si>
    <t>開き窓</t>
    <rPh sb="0" eb="1">
      <t>ヒラ</t>
    </rPh>
    <rPh sb="2" eb="3">
      <t>マド</t>
    </rPh>
    <phoneticPr fontId="1"/>
  </si>
  <si>
    <t>引き違い窓</t>
    <rPh sb="0" eb="1">
      <t>ヒ</t>
    </rPh>
    <rPh sb="2" eb="3">
      <t>チガ</t>
    </rPh>
    <rPh sb="4" eb="5">
      <t>マド</t>
    </rPh>
    <phoneticPr fontId="1"/>
  </si>
  <si>
    <t>天井</t>
    <rPh sb="0" eb="2">
      <t>テンジョウ</t>
    </rPh>
    <phoneticPr fontId="1"/>
  </si>
  <si>
    <t>床暖房</t>
    <rPh sb="0" eb="1">
      <t>ユカ</t>
    </rPh>
    <rPh sb="1" eb="3">
      <t>ダンボウ</t>
    </rPh>
    <phoneticPr fontId="1"/>
  </si>
  <si>
    <t>玄関ドア</t>
    <rPh sb="0" eb="2">
      <t>ゲンカン</t>
    </rPh>
    <phoneticPr fontId="1"/>
  </si>
  <si>
    <t>玄関土間</t>
    <rPh sb="0" eb="2">
      <t>ゲンカン</t>
    </rPh>
    <rPh sb="2" eb="4">
      <t>ドマ</t>
    </rPh>
    <phoneticPr fontId="1"/>
  </si>
  <si>
    <t>部位</t>
    <rPh sb="0" eb="2">
      <t>ブイ</t>
    </rPh>
    <phoneticPr fontId="1"/>
  </si>
  <si>
    <t>窓含む壁面積[㎡]</t>
    <rPh sb="0" eb="1">
      <t>マド</t>
    </rPh>
    <rPh sb="1" eb="2">
      <t>フク</t>
    </rPh>
    <rPh sb="3" eb="4">
      <t>カベ</t>
    </rPh>
    <rPh sb="4" eb="6">
      <t>メンセキ</t>
    </rPh>
    <phoneticPr fontId="1"/>
  </si>
  <si>
    <t>開き窓面積[㎡]</t>
    <rPh sb="0" eb="1">
      <t>ヒラ</t>
    </rPh>
    <rPh sb="2" eb="3">
      <t>マド</t>
    </rPh>
    <rPh sb="3" eb="5">
      <t>メンセキ</t>
    </rPh>
    <phoneticPr fontId="1"/>
  </si>
  <si>
    <t>引き違い窓面積[㎡]</t>
    <rPh sb="0" eb="1">
      <t>ヒ</t>
    </rPh>
    <rPh sb="2" eb="3">
      <t>チガ</t>
    </rPh>
    <rPh sb="4" eb="5">
      <t>マド</t>
    </rPh>
    <rPh sb="5" eb="7">
      <t>メンセキ</t>
    </rPh>
    <phoneticPr fontId="1"/>
  </si>
  <si>
    <t>玄関ドア面積[㎡]</t>
    <rPh sb="0" eb="2">
      <t>ゲンカン</t>
    </rPh>
    <rPh sb="4" eb="6">
      <t>メンセキ</t>
    </rPh>
    <phoneticPr fontId="1"/>
  </si>
  <si>
    <t>窓・ドア除く壁面積[㎡]</t>
    <rPh sb="0" eb="1">
      <t>マド</t>
    </rPh>
    <rPh sb="4" eb="5">
      <t>ノゾ</t>
    </rPh>
    <rPh sb="6" eb="7">
      <t>カベ</t>
    </rPh>
    <rPh sb="7" eb="9">
      <t>メンセキ</t>
    </rPh>
    <phoneticPr fontId="1"/>
  </si>
  <si>
    <t>天井面積[㎡]</t>
    <rPh sb="0" eb="2">
      <t>テンジョウ</t>
    </rPh>
    <rPh sb="2" eb="4">
      <t>メンセキ</t>
    </rPh>
    <phoneticPr fontId="1"/>
  </si>
  <si>
    <t>床面積[㎡]</t>
    <rPh sb="0" eb="3">
      <t>ユカメンセキ</t>
    </rPh>
    <phoneticPr fontId="1"/>
  </si>
  <si>
    <t>換気量[㎥/h]</t>
    <rPh sb="0" eb="3">
      <t>カンキリョウ</t>
    </rPh>
    <phoneticPr fontId="1"/>
  </si>
  <si>
    <t>床暖房面積[㎡]</t>
    <rPh sb="0" eb="1">
      <t>ユカ</t>
    </rPh>
    <rPh sb="1" eb="3">
      <t>ダンボウ</t>
    </rPh>
    <rPh sb="3" eb="5">
      <t>メンセキ</t>
    </rPh>
    <phoneticPr fontId="1"/>
  </si>
  <si>
    <t>浴槽面積[㎡]</t>
    <rPh sb="0" eb="2">
      <t>ヨクソウ</t>
    </rPh>
    <rPh sb="2" eb="4">
      <t>メンセキ</t>
    </rPh>
    <phoneticPr fontId="1"/>
  </si>
  <si>
    <t>浴槽</t>
    <rPh sb="0" eb="2">
      <t>ヨクソウ</t>
    </rPh>
    <phoneticPr fontId="1"/>
  </si>
  <si>
    <t>目標温度[℃]</t>
    <rPh sb="0" eb="2">
      <t>モクヒョウ</t>
    </rPh>
    <rPh sb="2" eb="4">
      <t>オンド</t>
    </rPh>
    <phoneticPr fontId="1"/>
  </si>
  <si>
    <t>内部熱負荷[W]</t>
    <rPh sb="0" eb="2">
      <t>ナイブ</t>
    </rPh>
    <rPh sb="2" eb="3">
      <t>ネツ</t>
    </rPh>
    <rPh sb="3" eb="5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</si>
</sst>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0" fontId="0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933E-E370-4744-A8A6-30C118D59B44}">
  <dimension ref="A1:J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RowHeight="18" x14ac:dyDescent="0.55000000000000004"/>
  <cols>
    <col min="1" max="1" width="20.6640625" style="1" bestFit="1" customWidth="1"/>
    <col min="2" max="2" width="8.5" style="1" bestFit="1" customWidth="1"/>
    <col min="3" max="3" width="12.58203125" style="1" bestFit="1" customWidth="1"/>
    <col min="4" max="4" width="12.33203125" style="1" bestFit="1" customWidth="1"/>
    <col min="5" max="6" width="5.83203125" style="1" bestFit="1" customWidth="1"/>
    <col min="7" max="7" width="6.6640625" style="1" bestFit="1" customWidth="1"/>
    <col min="8" max="8" width="18.5" style="1" bestFit="1" customWidth="1"/>
    <col min="9" max="9" width="16.75" style="1" bestFit="1" customWidth="1"/>
    <col min="10" max="10" width="10.83203125" style="1" bestFit="1" customWidth="1"/>
    <col min="11" max="11" width="13" bestFit="1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 s="1" t="s">
        <v>18</v>
      </c>
      <c r="B2" s="1">
        <f>(2.73+2.67+3.55+2.76+3.57)*2.4</f>
        <v>36.671999999999997</v>
      </c>
      <c r="C2" s="1">
        <f>(2.64+1.73+0.8)*2.4</f>
        <v>12.407999999999999</v>
      </c>
      <c r="D2" s="1">
        <f>(1.72+1.72+1.73)*2.4</f>
        <v>12.407999999999999</v>
      </c>
      <c r="E2" s="1">
        <f>2.93*2.4+2.62*2.4</f>
        <v>13.32</v>
      </c>
      <c r="F2" s="1">
        <f>2.93*1.745+0.9*2.4+(2.62-0.9)*1.745+(2.62-0.9)*(2.4-1.745)/2</f>
        <v>10.837550000000002</v>
      </c>
      <c r="G2" s="1">
        <f>2.62*1.745+0.9*2.4+(2.62-0.9)*1.745+(2.62-0.9)*(2.4-1.745)/2</f>
        <v>10.296600000000002</v>
      </c>
      <c r="H2" s="1">
        <f>3.53*2.4+2.62*2.4+0.8*1.745</f>
        <v>16.155999999999999</v>
      </c>
    </row>
    <row r="3" spans="1:8" x14ac:dyDescent="0.55000000000000004">
      <c r="A3" s="1" t="s">
        <v>19</v>
      </c>
      <c r="B3" s="1">
        <f>1.26*0.58*2+1.2*0.55</f>
        <v>2.1215999999999999</v>
      </c>
      <c r="C3" s="1">
        <f>0.97*0.58*2</f>
        <v>1.1252</v>
      </c>
      <c r="D3" s="1">
        <f>0.97*0.58*2</f>
        <v>1.1252</v>
      </c>
      <c r="E3" s="1">
        <f>1.25*0.58</f>
        <v>0.72499999999999998</v>
      </c>
      <c r="F3" s="1">
        <f>0.97*0.58</f>
        <v>0.56259999999999999</v>
      </c>
      <c r="G3" s="1">
        <f>0.93*0.55</f>
        <v>0.51150000000000007</v>
      </c>
      <c r="H3" s="1">
        <f>0.6*0.6+1.21*0.55</f>
        <v>1.0255000000000001</v>
      </c>
    </row>
    <row r="4" spans="1:8" x14ac:dyDescent="0.55000000000000004">
      <c r="A4" s="1" t="s">
        <v>20</v>
      </c>
      <c r="B4" s="1">
        <f>1.62*1.2+1.64*2.3</f>
        <v>5.7159999999999993</v>
      </c>
      <c r="C4" s="1">
        <v>0</v>
      </c>
      <c r="D4" s="1">
        <v>0</v>
      </c>
      <c r="E4" s="1">
        <f>1.92*1.53</f>
        <v>2.9375999999999998</v>
      </c>
      <c r="F4" s="1">
        <f>0.6*1.65</f>
        <v>0.98999999999999988</v>
      </c>
      <c r="G4" s="1">
        <f>0.6*1.65</f>
        <v>0.98999999999999988</v>
      </c>
      <c r="H4" s="1">
        <f>1.21*1.64</f>
        <v>1.9843999999999997</v>
      </c>
    </row>
    <row r="5" spans="1:8" x14ac:dyDescent="0.55000000000000004">
      <c r="A5" s="1" t="s">
        <v>21</v>
      </c>
      <c r="B5" s="1">
        <v>0</v>
      </c>
      <c r="C5" s="1">
        <f>0.91*2.58</f>
        <v>2.3478000000000003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55000000000000004">
      <c r="A6" s="1" t="s">
        <v>22</v>
      </c>
      <c r="B6" s="1">
        <f>B2-B3-B4-B5</f>
        <v>28.834399999999995</v>
      </c>
      <c r="C6" s="1">
        <f>C2-C3-C4-C5</f>
        <v>8.9349999999999987</v>
      </c>
      <c r="D6" s="1">
        <f t="shared" ref="D6:H6" si="0">D2-D3-D4-D5</f>
        <v>11.2828</v>
      </c>
      <c r="E6" s="1">
        <f t="shared" si="0"/>
        <v>9.6574000000000009</v>
      </c>
      <c r="F6" s="1">
        <f t="shared" si="0"/>
        <v>9.284950000000002</v>
      </c>
      <c r="G6" s="1">
        <f t="shared" si="0"/>
        <v>8.7951000000000015</v>
      </c>
      <c r="H6" s="1">
        <f t="shared" si="0"/>
        <v>13.146099999999999</v>
      </c>
    </row>
    <row r="7" spans="1:8" x14ac:dyDescent="0.55000000000000004">
      <c r="A7" s="1" t="s">
        <v>8</v>
      </c>
      <c r="B7" s="1">
        <v>0</v>
      </c>
      <c r="C7" s="1">
        <v>2.89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55000000000000004">
      <c r="A8" s="1" t="s">
        <v>27</v>
      </c>
      <c r="B8" s="1">
        <v>0</v>
      </c>
      <c r="C8" s="1">
        <v>0</v>
      </c>
      <c r="D8" s="1">
        <v>3</v>
      </c>
      <c r="E8" s="1">
        <v>0</v>
      </c>
      <c r="F8" s="1">
        <v>0</v>
      </c>
      <c r="G8" s="1">
        <v>0</v>
      </c>
      <c r="H8" s="1">
        <v>0</v>
      </c>
    </row>
    <row r="9" spans="1:8" x14ac:dyDescent="0.55000000000000004">
      <c r="A9" s="1" t="s">
        <v>23</v>
      </c>
      <c r="B9" s="1">
        <v>0</v>
      </c>
      <c r="C9" s="1">
        <v>0</v>
      </c>
      <c r="D9" s="1">
        <v>0</v>
      </c>
      <c r="E9" s="1">
        <f>E11</f>
        <v>8.1601999999999997</v>
      </c>
      <c r="F9" s="1">
        <f>2.93*0.9+2.93*(2.62-0.9)*1.735/1.62+0.62*0.78</f>
        <v>8.5179493827160506</v>
      </c>
      <c r="G9" s="1">
        <f>2.62*0.9+2.62*(2.62-0.9)*1.735/1.62</f>
        <v>7.1842987654321</v>
      </c>
      <c r="H9" s="1">
        <f>H11</f>
        <v>14.912600000000001</v>
      </c>
    </row>
    <row r="10" spans="1:8" x14ac:dyDescent="0.55000000000000004">
      <c r="A10" s="1" t="s">
        <v>26</v>
      </c>
      <c r="B10" s="1">
        <f>0.83*2.47+2.86*2.86+0.6*1.76+2.78*0.93+2.47*3.38</f>
        <v>22.2197</v>
      </c>
      <c r="C10" s="1">
        <f>0.6*0.6+0.6*1.84+0.6*2.77+1.18*1.54</f>
        <v>4.9432</v>
      </c>
      <c r="D10" s="1">
        <f>1.53*1.24+1.54*0.62</f>
        <v>2.8519999999999999</v>
      </c>
      <c r="E10" s="1">
        <f>F10</f>
        <v>7.1188000000000002</v>
      </c>
      <c r="F10" s="1">
        <f>2.44*2.77+0.6*0.6</f>
        <v>7.1188000000000002</v>
      </c>
      <c r="G10" s="1">
        <f>2.44*2.44</f>
        <v>5.9535999999999998</v>
      </c>
      <c r="H10" s="1">
        <f>2.45*3.38+1*0.61+2*0.61*0.91+0.65*0.62+2.52*0.62</f>
        <v>11.966600000000001</v>
      </c>
    </row>
    <row r="11" spans="1:8" x14ac:dyDescent="0.55000000000000004">
      <c r="A11" s="1" t="s">
        <v>24</v>
      </c>
      <c r="B11" s="1">
        <f>2.76*3.57+5.4*3.55</f>
        <v>29.023200000000003</v>
      </c>
      <c r="C11" s="1">
        <f>1.72*0.8+1.86*0.8+0.8*2.74+2.64*1.73</f>
        <v>9.6232000000000006</v>
      </c>
      <c r="D11" s="1">
        <f>1.72*1.73*2</f>
        <v>5.9512</v>
      </c>
      <c r="E11" s="1">
        <f>2.93*2.62+0.62*0.78</f>
        <v>8.1601999999999997</v>
      </c>
      <c r="F11" s="1">
        <f>2.93*2.62+0.62*0.78</f>
        <v>8.1601999999999997</v>
      </c>
      <c r="G11" s="1">
        <f>2.62*2.62</f>
        <v>6.8644000000000007</v>
      </c>
      <c r="H11" s="1">
        <f>3.53*2.62+0.8*0.91*3+2.74*0.8+1.61*0.8</f>
        <v>14.912600000000001</v>
      </c>
    </row>
    <row r="12" spans="1:8" x14ac:dyDescent="0.55000000000000004">
      <c r="A12" t="s">
        <v>25</v>
      </c>
      <c r="B12">
        <f>29.1*2</f>
        <v>58.2</v>
      </c>
      <c r="C12">
        <v>0</v>
      </c>
      <c r="D12">
        <v>0</v>
      </c>
      <c r="E12">
        <v>16.899999999999999</v>
      </c>
      <c r="F12">
        <f>E12</f>
        <v>16.899999999999999</v>
      </c>
      <c r="G12">
        <f>F12</f>
        <v>16.899999999999999</v>
      </c>
      <c r="H12">
        <v>21.3</v>
      </c>
    </row>
    <row r="13" spans="1:8" x14ac:dyDescent="0.55000000000000004">
      <c r="A13" s="1" t="s">
        <v>30</v>
      </c>
      <c r="B13" s="1">
        <v>136</v>
      </c>
      <c r="C13" s="1">
        <f>25</f>
        <v>25</v>
      </c>
      <c r="D13" s="1">
        <v>0</v>
      </c>
      <c r="E13" s="1">
        <v>0</v>
      </c>
      <c r="F13" s="1">
        <f>59</f>
        <v>59</v>
      </c>
      <c r="G13" s="1">
        <f>28+20+10+24+24+15</f>
        <v>121</v>
      </c>
      <c r="H13" s="1">
        <f>25+59+50</f>
        <v>134</v>
      </c>
    </row>
    <row r="14" spans="1:8" x14ac:dyDescent="0.55000000000000004">
      <c r="A14" s="1" t="s">
        <v>29</v>
      </c>
      <c r="B14" s="1">
        <v>23</v>
      </c>
      <c r="C14" s="1">
        <v>23</v>
      </c>
      <c r="D14" s="1">
        <v>23</v>
      </c>
      <c r="E14" s="1">
        <v>22</v>
      </c>
      <c r="F14" s="1">
        <v>22</v>
      </c>
      <c r="G14" s="1">
        <v>23</v>
      </c>
      <c r="H14" s="1">
        <v>22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D1BF-CD41-4722-99D3-3833C668A4E2}">
  <dimension ref="A1:B9"/>
  <sheetViews>
    <sheetView workbookViewId="0">
      <selection activeCell="F14" sqref="F14"/>
    </sheetView>
  </sheetViews>
  <sheetFormatPr defaultRowHeight="18" x14ac:dyDescent="0.55000000000000004"/>
  <cols>
    <col min="1" max="1" width="10.4140625" bestFit="1" customWidth="1"/>
    <col min="2" max="2" width="8.5" bestFit="1" customWidth="1"/>
  </cols>
  <sheetData>
    <row r="1" spans="1:2" x14ac:dyDescent="0.55000000000000004">
      <c r="A1" t="s">
        <v>17</v>
      </c>
      <c r="B1" t="s">
        <v>9</v>
      </c>
    </row>
    <row r="2" spans="1:2" x14ac:dyDescent="0.55000000000000004">
      <c r="A2" t="s">
        <v>10</v>
      </c>
      <c r="B2">
        <v>0.24</v>
      </c>
    </row>
    <row r="3" spans="1:2" x14ac:dyDescent="0.55000000000000004">
      <c r="A3" t="s">
        <v>11</v>
      </c>
      <c r="B3">
        <v>0.8</v>
      </c>
    </row>
    <row r="4" spans="1:2" x14ac:dyDescent="0.55000000000000004">
      <c r="A4" t="s">
        <v>12</v>
      </c>
      <c r="B4">
        <v>1</v>
      </c>
    </row>
    <row r="5" spans="1:2" x14ac:dyDescent="0.55000000000000004">
      <c r="A5" t="s">
        <v>13</v>
      </c>
      <c r="B5">
        <v>0.15</v>
      </c>
    </row>
    <row r="6" spans="1:2" x14ac:dyDescent="0.55000000000000004">
      <c r="A6" t="s">
        <v>15</v>
      </c>
      <c r="B6">
        <v>1.2</v>
      </c>
    </row>
    <row r="7" spans="1:2" x14ac:dyDescent="0.55000000000000004">
      <c r="A7" t="s">
        <v>28</v>
      </c>
      <c r="B7">
        <v>0.46</v>
      </c>
    </row>
    <row r="8" spans="1:2" x14ac:dyDescent="0.55000000000000004">
      <c r="A8" t="s">
        <v>16</v>
      </c>
      <c r="B8">
        <v>0.99</v>
      </c>
    </row>
    <row r="9" spans="1:2" x14ac:dyDescent="0.55000000000000004">
      <c r="A9" t="s">
        <v>14</v>
      </c>
      <c r="B9">
        <v>3.7170000000000001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room_param</vt:lpstr>
      <vt:lpstr>heat_transfer_coef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demio</dc:creator>
  <cp:lastModifiedBy>恵大 太田</cp:lastModifiedBy>
  <dcterms:created xsi:type="dcterms:W3CDTF">2023-12-19T04:31:45Z</dcterms:created>
  <dcterms:modified xsi:type="dcterms:W3CDTF">2024-01-09T03:46:17Z</dcterms:modified>
</cp:coreProperties>
</file>