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56F682EF-80FD-43E7-8E77-D9E56303FF92}" xr6:coauthVersionLast="47" xr6:coauthVersionMax="47" xr10:uidLastSave="{00000000-0000-0000-0000-000000000000}"/>
  <bookViews>
    <workbookView xWindow="-120" yWindow="-120" windowWidth="20730" windowHeight="11040" xr2:uid="{0538D5BD-812A-44B1-869E-F30A9707633B}"/>
  </bookViews>
  <sheets>
    <sheet name="床暖房設定温度計算" sheetId="1" r:id="rId1"/>
    <sheet name="熱貫流率計算" sheetId="2" r:id="rId2"/>
  </sheets>
  <definedNames>
    <definedName name="solver_adj" localSheetId="0" hidden="1">床暖房設定温度計算!$B$12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床暖房設定温度計算!$B$12</definedName>
    <definedName name="solver_lhs2" localSheetId="0" hidden="1">床暖房設定温度計算!$B$12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床暖房設定温度計算!$E$13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15</definedName>
    <definedName name="solver_rhs2" localSheetId="0" hidden="1">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0" i="1" s="1"/>
  <c r="H14" i="1"/>
  <c r="G14" i="1"/>
  <c r="E14" i="2"/>
  <c r="E13" i="2"/>
  <c r="E12" i="2"/>
  <c r="B13" i="1"/>
  <c r="E20" i="2"/>
  <c r="E5" i="2"/>
  <c r="E6" i="2"/>
  <c r="E4" i="2"/>
  <c r="B2" i="1"/>
  <c r="B4" i="1"/>
  <c r="B3" i="1"/>
  <c r="O8" i="1" l="1"/>
  <c r="O3" i="1"/>
  <c r="O9" i="1"/>
  <c r="O7" i="1"/>
  <c r="O6" i="1"/>
  <c r="O5" i="1"/>
  <c r="O4" i="1"/>
  <c r="P10" i="1"/>
  <c r="P9" i="1"/>
  <c r="P8" i="1"/>
  <c r="P7" i="1"/>
  <c r="P6" i="1"/>
  <c r="P5" i="1"/>
  <c r="P4" i="1"/>
  <c r="O10" i="1"/>
  <c r="P3" i="1"/>
  <c r="E16" i="2"/>
  <c r="F16" i="2" s="1"/>
  <c r="E8" i="2"/>
  <c r="F8" i="2" s="1"/>
  <c r="E2" i="1"/>
  <c r="E22" i="2"/>
  <c r="F22" i="2" s="1"/>
  <c r="E9" i="1" l="1"/>
  <c r="E7" i="1"/>
  <c r="E6" i="1"/>
  <c r="E8" i="1"/>
  <c r="E13" i="1" l="1"/>
</calcChain>
</file>

<file path=xl/sharedStrings.xml><?xml version="1.0" encoding="utf-8"?>
<sst xmlns="http://schemas.openxmlformats.org/spreadsheetml/2006/main" count="72" uniqueCount="51">
  <si>
    <t>外気温</t>
    <rPh sb="0" eb="3">
      <t>ガイキオン</t>
    </rPh>
    <phoneticPr fontId="2"/>
  </si>
  <si>
    <t>外気温[℃]</t>
    <rPh sb="0" eb="3">
      <t>ガイキオン</t>
    </rPh>
    <phoneticPr fontId="2"/>
  </si>
  <si>
    <t>室内温度[℃]</t>
    <rPh sb="0" eb="2">
      <t>シツナイ</t>
    </rPh>
    <rPh sb="2" eb="4">
      <t>オンド</t>
    </rPh>
    <phoneticPr fontId="2"/>
  </si>
  <si>
    <t>床暖房設定温度[℃]</t>
    <rPh sb="0" eb="1">
      <t>ド</t>
    </rPh>
    <phoneticPr fontId="2"/>
  </si>
  <si>
    <t>開き窓面積[m2]</t>
    <rPh sb="0" eb="1">
      <t>ヒラ</t>
    </rPh>
    <rPh sb="2" eb="3">
      <t>マド</t>
    </rPh>
    <rPh sb="3" eb="5">
      <t>メンセキ</t>
    </rPh>
    <phoneticPr fontId="2"/>
  </si>
  <si>
    <t>引違窓面積[m2]</t>
    <rPh sb="0" eb="2">
      <t>ヒキチガイ</t>
    </rPh>
    <rPh sb="2" eb="3">
      <t>マド</t>
    </rPh>
    <rPh sb="3" eb="5">
      <t>メンセキ</t>
    </rPh>
    <phoneticPr fontId="2"/>
  </si>
  <si>
    <t>開き窓の熱貫流率[W/m2K]</t>
    <rPh sb="0" eb="1">
      <t>ヒラ</t>
    </rPh>
    <rPh sb="2" eb="3">
      <t>マド</t>
    </rPh>
    <rPh sb="4" eb="8">
      <t>ネツカンリュウリツ</t>
    </rPh>
    <phoneticPr fontId="2"/>
  </si>
  <si>
    <t>引違窓の熱貫流率[W/m2K]</t>
    <rPh sb="0" eb="2">
      <t>ヒキチガイ</t>
    </rPh>
    <rPh sb="2" eb="3">
      <t>マド</t>
    </rPh>
    <rPh sb="4" eb="5">
      <t>ネツ</t>
    </rPh>
    <rPh sb="5" eb="7">
      <t>カンリュウ</t>
    </rPh>
    <rPh sb="7" eb="8">
      <t>リツ</t>
    </rPh>
    <phoneticPr fontId="2"/>
  </si>
  <si>
    <t>壁の熱貫流率[W/m2K]</t>
    <rPh sb="0" eb="1">
      <t>カベ</t>
    </rPh>
    <rPh sb="2" eb="3">
      <t>ネツ</t>
    </rPh>
    <rPh sb="3" eb="5">
      <t>カンリュウ</t>
    </rPh>
    <rPh sb="5" eb="6">
      <t>リツ</t>
    </rPh>
    <phoneticPr fontId="2"/>
  </si>
  <si>
    <t>材料</t>
    <rPh sb="0" eb="2">
      <t>ザイリョウ</t>
    </rPh>
    <phoneticPr fontId="2"/>
  </si>
  <si>
    <t>熱伝導率[W/mK]</t>
    <rPh sb="0" eb="1">
      <t>ネツ</t>
    </rPh>
    <rPh sb="1" eb="4">
      <t>デンドウリツ</t>
    </rPh>
    <phoneticPr fontId="2"/>
  </si>
  <si>
    <t>厚さ[mm]</t>
    <rPh sb="0" eb="1">
      <t>アツ</t>
    </rPh>
    <phoneticPr fontId="2"/>
  </si>
  <si>
    <t>熱抵抗[m2K/W]</t>
    <rPh sb="0" eb="1">
      <t>ネツ</t>
    </rPh>
    <rPh sb="1" eb="3">
      <t>テイコウ</t>
    </rPh>
    <phoneticPr fontId="2"/>
  </si>
  <si>
    <t>室外側</t>
    <rPh sb="0" eb="2">
      <t>シツガイ</t>
    </rPh>
    <rPh sb="2" eb="3">
      <t>ガワ</t>
    </rPh>
    <phoneticPr fontId="2"/>
  </si>
  <si>
    <t>室内側</t>
    <rPh sb="0" eb="2">
      <t>シツナイ</t>
    </rPh>
    <rPh sb="2" eb="3">
      <t>ガワ</t>
    </rPh>
    <phoneticPr fontId="2"/>
  </si>
  <si>
    <t>全体</t>
    <rPh sb="0" eb="2">
      <t>ゼンタイ</t>
    </rPh>
    <phoneticPr fontId="2"/>
  </si>
  <si>
    <t>熱貫流率[W/m2K]</t>
    <rPh sb="0" eb="1">
      <t>ネツ</t>
    </rPh>
    <rPh sb="1" eb="3">
      <t>カンリュウ</t>
    </rPh>
    <rPh sb="3" eb="4">
      <t>リツ</t>
    </rPh>
    <phoneticPr fontId="2"/>
  </si>
  <si>
    <t>石膏ボード</t>
    <rPh sb="0" eb="2">
      <t>セッコウ</t>
    </rPh>
    <phoneticPr fontId="2"/>
  </si>
  <si>
    <t>合板</t>
  </si>
  <si>
    <t>ビーズ法ポリスチレンフォーム 保温板 1号</t>
    <phoneticPr fontId="2"/>
  </si>
  <si>
    <t>値</t>
    <rPh sb="0" eb="1">
      <t>アタイ</t>
    </rPh>
    <phoneticPr fontId="2"/>
  </si>
  <si>
    <t>入力</t>
    <rPh sb="0" eb="2">
      <t>ニュウリョク</t>
    </rPh>
    <phoneticPr fontId="2"/>
  </si>
  <si>
    <t>内外温度差[K]</t>
    <rPh sb="0" eb="2">
      <t>ナイガイ</t>
    </rPh>
    <rPh sb="2" eb="5">
      <t>オンドサ</t>
    </rPh>
    <phoneticPr fontId="2"/>
  </si>
  <si>
    <t>床室温度差[K]</t>
    <rPh sb="0" eb="1">
      <t>ユカ</t>
    </rPh>
    <rPh sb="1" eb="2">
      <t>シツ</t>
    </rPh>
    <rPh sb="2" eb="5">
      <t>オンドサ</t>
    </rPh>
    <phoneticPr fontId="2"/>
  </si>
  <si>
    <t>壁からの貫流熱[W]</t>
    <rPh sb="0" eb="1">
      <t>カベ</t>
    </rPh>
    <rPh sb="4" eb="7">
      <t>カンリュウネツ</t>
    </rPh>
    <phoneticPr fontId="2"/>
  </si>
  <si>
    <t>開き窓からの貫流熱[W]</t>
    <rPh sb="0" eb="1">
      <t>ヒラ</t>
    </rPh>
    <rPh sb="2" eb="3">
      <t>マド</t>
    </rPh>
    <rPh sb="6" eb="9">
      <t>カンリュウネツ</t>
    </rPh>
    <phoneticPr fontId="2"/>
  </si>
  <si>
    <t>引違窓からの貫流熱[W]</t>
    <rPh sb="0" eb="3">
      <t>ヒキチガイマド</t>
    </rPh>
    <rPh sb="6" eb="9">
      <t>カンリュウネツ</t>
    </rPh>
    <phoneticPr fontId="2"/>
  </si>
  <si>
    <t>外壁</t>
    <rPh sb="0" eb="2">
      <t>ガイヘキ</t>
    </rPh>
    <phoneticPr fontId="2"/>
  </si>
  <si>
    <t>床</t>
    <rPh sb="0" eb="1">
      <t>ユカ</t>
    </rPh>
    <phoneticPr fontId="2"/>
  </si>
  <si>
    <t>床暖パイプ側</t>
    <rPh sb="0" eb="2">
      <t>ユカダン</t>
    </rPh>
    <rPh sb="5" eb="6">
      <t>ガワ</t>
    </rPh>
    <phoneticPr fontId="2"/>
  </si>
  <si>
    <t>床暖面積[m2]</t>
    <rPh sb="0" eb="2">
      <t>ユカダン</t>
    </rPh>
    <rPh sb="2" eb="4">
      <t>メンセキ</t>
    </rPh>
    <phoneticPr fontId="2"/>
  </si>
  <si>
    <t>床暖と外部の貫流熱の差[W]</t>
    <rPh sb="0" eb="2">
      <t>ユカダン</t>
    </rPh>
    <rPh sb="3" eb="5">
      <t>ガイブ</t>
    </rPh>
    <rPh sb="6" eb="8">
      <t>カンリュウ</t>
    </rPh>
    <rPh sb="8" eb="9">
      <t>ネツ</t>
    </rPh>
    <rPh sb="10" eb="11">
      <t>サ</t>
    </rPh>
    <phoneticPr fontId="2"/>
  </si>
  <si>
    <t>床暖設定温度</t>
    <rPh sb="0" eb="2">
      <t>ユカダン</t>
    </rPh>
    <rPh sb="2" eb="4">
      <t>セッテイ</t>
    </rPh>
    <rPh sb="4" eb="6">
      <t>オンド</t>
    </rPh>
    <phoneticPr fontId="2"/>
  </si>
  <si>
    <t>窓含む壁面積[m2]</t>
    <rPh sb="0" eb="1">
      <t>マド</t>
    </rPh>
    <rPh sb="1" eb="2">
      <t>フク</t>
    </rPh>
    <rPh sb="3" eb="4">
      <t>カベ</t>
    </rPh>
    <rPh sb="4" eb="6">
      <t>メンセキ</t>
    </rPh>
    <phoneticPr fontId="2"/>
  </si>
  <si>
    <t>窓なしの壁面積[m2]</t>
    <rPh sb="0" eb="1">
      <t>マド</t>
    </rPh>
    <rPh sb="4" eb="5">
      <t>カベ</t>
    </rPh>
    <rPh sb="5" eb="7">
      <t>メンセキ</t>
    </rPh>
    <phoneticPr fontId="2"/>
  </si>
  <si>
    <t>天井面積[m2]</t>
    <rPh sb="0" eb="2">
      <t>テンジョウ</t>
    </rPh>
    <rPh sb="2" eb="4">
      <t>メンセキ</t>
    </rPh>
    <phoneticPr fontId="2"/>
  </si>
  <si>
    <t>天井の熱貫流率[W/m2K]</t>
    <rPh sb="0" eb="2">
      <t>テンジョウ</t>
    </rPh>
    <rPh sb="3" eb="4">
      <t>ネツ</t>
    </rPh>
    <rPh sb="4" eb="6">
      <t>カンリュウ</t>
    </rPh>
    <rPh sb="6" eb="7">
      <t>リツ</t>
    </rPh>
    <phoneticPr fontId="2"/>
  </si>
  <si>
    <t>天井からの貫流熱[W]</t>
    <rPh sb="0" eb="2">
      <t>テンジョウ</t>
    </rPh>
    <rPh sb="5" eb="7">
      <t>カンリュウ</t>
    </rPh>
    <rPh sb="7" eb="8">
      <t>ネツ</t>
    </rPh>
    <phoneticPr fontId="2"/>
  </si>
  <si>
    <t>天井</t>
    <rPh sb="0" eb="2">
      <t>テンジョウ</t>
    </rPh>
    <phoneticPr fontId="2"/>
  </si>
  <si>
    <t>計算</t>
    <rPh sb="0" eb="2">
      <t>ケイサン</t>
    </rPh>
    <phoneticPr fontId="2"/>
  </si>
  <si>
    <t>外気温毎の床暖設定(目標23℃)</t>
    <rPh sb="0" eb="3">
      <t>ガイキオン</t>
    </rPh>
    <rPh sb="3" eb="4">
      <t>マイ</t>
    </rPh>
    <rPh sb="5" eb="6">
      <t>ユカ</t>
    </rPh>
    <rPh sb="7" eb="9">
      <t>セッテイ</t>
    </rPh>
    <rPh sb="10" eb="12">
      <t>モクヒョウ</t>
    </rPh>
    <phoneticPr fontId="2"/>
  </si>
  <si>
    <t>月</t>
    <rPh sb="0" eb="1">
      <t>ツキ</t>
    </rPh>
    <phoneticPr fontId="2"/>
  </si>
  <si>
    <t>平均気温[℃]</t>
    <rPh sb="0" eb="2">
      <t>ヘイキン</t>
    </rPh>
    <rPh sb="2" eb="4">
      <t>キオン</t>
    </rPh>
    <phoneticPr fontId="2"/>
  </si>
  <si>
    <t>最低気温[℃]</t>
    <rPh sb="0" eb="2">
      <t>サイテイ</t>
    </rPh>
    <rPh sb="2" eb="4">
      <t>キオン</t>
    </rPh>
    <phoneticPr fontId="2"/>
  </si>
  <si>
    <t>月別床暖設定目安</t>
    <rPh sb="0" eb="2">
      <t>ツキベツ</t>
    </rPh>
    <rPh sb="2" eb="4">
      <t>ユカダン</t>
    </rPh>
    <rPh sb="4" eb="6">
      <t>セッテイ</t>
    </rPh>
    <rPh sb="6" eb="8">
      <t>メヤス</t>
    </rPh>
    <phoneticPr fontId="2"/>
  </si>
  <si>
    <t>通常温度[℃]</t>
    <rPh sb="0" eb="2">
      <t>ツウジョウ</t>
    </rPh>
    <rPh sb="2" eb="4">
      <t>オンド</t>
    </rPh>
    <phoneticPr fontId="2"/>
  </si>
  <si>
    <t>セーブ温度[℃]</t>
    <rPh sb="3" eb="5">
      <t>オンド</t>
    </rPh>
    <phoneticPr fontId="2"/>
  </si>
  <si>
    <t>近似曲線の傾き</t>
    <rPh sb="0" eb="4">
      <t>キンジキョクセン</t>
    </rPh>
    <rPh sb="5" eb="6">
      <t>カタム</t>
    </rPh>
    <phoneticPr fontId="2"/>
  </si>
  <si>
    <t>近似曲線の切片</t>
    <rPh sb="0" eb="4">
      <t>キンジキョクセン</t>
    </rPh>
    <rPh sb="5" eb="7">
      <t>セッペン</t>
    </rPh>
    <phoneticPr fontId="2"/>
  </si>
  <si>
    <t>月別最低/平均気温(横浜)</t>
    <rPh sb="0" eb="2">
      <t>ツキベツ</t>
    </rPh>
    <rPh sb="2" eb="4">
      <t>サイテイ</t>
    </rPh>
    <rPh sb="5" eb="7">
      <t>ヘイキン</t>
    </rPh>
    <rPh sb="7" eb="9">
      <t>キオン</t>
    </rPh>
    <rPh sb="10" eb="12">
      <t>ヨコハマ</t>
    </rPh>
    <phoneticPr fontId="2"/>
  </si>
  <si>
    <t>床暖からの貫流熱[W]</t>
    <rPh sb="0" eb="2">
      <t>ユカダン</t>
    </rPh>
    <rPh sb="5" eb="6">
      <t>リュウ</t>
    </rPh>
    <rPh sb="6" eb="7">
      <t>ネツ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</si>
</sst>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;[Red]\-#,##0.0"/>
    <numFmt numFmtId="177" formatCode="#,##0.000;[Red]\-#,##0.000"/>
    <numFmt numFmtId="178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0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40" fontId="0" fillId="0" borderId="2" xfId="1" applyNumberFormat="1" applyFont="1" applyBorder="1">
      <alignment vertical="center"/>
    </xf>
    <xf numFmtId="178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室内温度を</a:t>
            </a:r>
            <a:r>
              <a:rPr lang="en-US" altLang="ja-JP"/>
              <a:t>23</a:t>
            </a:r>
            <a:r>
              <a:rPr lang="ja-JP" altLang="en-US"/>
              <a:t>℃に保つための</a:t>
            </a:r>
            <a:br>
              <a:rPr lang="en-US" altLang="ja-JP"/>
            </a:br>
            <a:r>
              <a:rPr lang="ja-JP" altLang="en-US"/>
              <a:t>外気温別床暖設定温度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床暖房設定温度計算!$H$2</c:f>
              <c:strCache>
                <c:ptCount val="1"/>
                <c:pt idx="0">
                  <c:v>床暖設定温度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床暖房設定温度計算!$G$3:$G$11</c:f>
              <c:numCache>
                <c:formatCode>General</c:formatCode>
                <c:ptCount val="9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床暖房設定温度計算!$H$3:$H$11</c:f>
              <c:numCache>
                <c:formatCode>General</c:formatCode>
                <c:ptCount val="9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0-4236-9D1B-2BE925F3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79"/>
        <c:axId val="293701119"/>
      </c:scatterChart>
      <c:valAx>
        <c:axId val="1913679"/>
        <c:scaling>
          <c:orientation val="minMax"/>
          <c:max val="1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外気温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701119"/>
        <c:crosses val="autoZero"/>
        <c:crossBetween val="midCat"/>
      </c:valAx>
      <c:valAx>
        <c:axId val="2937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床暖設定温度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3679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14</xdr:row>
      <xdr:rowOff>9525</xdr:rowOff>
    </xdr:from>
    <xdr:to>
      <xdr:col>10</xdr:col>
      <xdr:colOff>276225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A264B0-9645-FA08-651B-8A9754561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23B7-4721-4A60-84DD-FE91A5A2B107}">
  <dimension ref="A1:P15"/>
  <sheetViews>
    <sheetView tabSelected="1" workbookViewId="0">
      <selection activeCell="D12" sqref="D12"/>
    </sheetView>
  </sheetViews>
  <sheetFormatPr defaultRowHeight="18" x14ac:dyDescent="0.55000000000000004"/>
  <cols>
    <col min="1" max="1" width="26.08203125" bestFit="1" customWidth="1"/>
    <col min="2" max="2" width="5" style="1" bestFit="1" customWidth="1"/>
    <col min="3" max="3" width="1.83203125" style="1" customWidth="1"/>
    <col min="4" max="4" width="27" bestFit="1" customWidth="1"/>
    <col min="5" max="5" width="6" style="1" bestFit="1" customWidth="1"/>
    <col min="6" max="6" width="2.33203125" customWidth="1"/>
    <col min="7" max="7" width="14.5" customWidth="1"/>
    <col min="8" max="8" width="13" bestFit="1" customWidth="1"/>
    <col min="9" max="9" width="3.5" customWidth="1"/>
    <col min="10" max="10" width="4.5" customWidth="1"/>
    <col min="11" max="11" width="11.25" customWidth="1"/>
    <col min="12" max="12" width="12.58203125" bestFit="1" customWidth="1"/>
    <col min="13" max="13" width="3" customWidth="1"/>
    <col min="14" max="14" width="2.83203125" customWidth="1"/>
    <col min="15" max="15" width="12.58203125" bestFit="1" customWidth="1"/>
    <col min="16" max="16" width="14.75" bestFit="1" customWidth="1"/>
  </cols>
  <sheetData>
    <row r="1" spans="1:16" x14ac:dyDescent="0.55000000000000004">
      <c r="A1" s="3" t="s">
        <v>21</v>
      </c>
      <c r="B1" s="5" t="s">
        <v>20</v>
      </c>
      <c r="C1" s="7"/>
      <c r="D1" s="3" t="s">
        <v>39</v>
      </c>
      <c r="E1" s="5" t="s">
        <v>20</v>
      </c>
      <c r="G1" t="s">
        <v>40</v>
      </c>
      <c r="J1" t="s">
        <v>49</v>
      </c>
      <c r="N1" t="s">
        <v>44</v>
      </c>
    </row>
    <row r="2" spans="1:16" x14ac:dyDescent="0.55000000000000004">
      <c r="A2" s="3" t="s">
        <v>33</v>
      </c>
      <c r="B2" s="5">
        <f>2.4*(5+3.5+6.12)</f>
        <v>35.088000000000001</v>
      </c>
      <c r="C2" s="7"/>
      <c r="D2" s="3" t="s">
        <v>34</v>
      </c>
      <c r="E2" s="5">
        <f>B2-B3-B4</f>
        <v>27.611800000000002</v>
      </c>
      <c r="G2" s="3" t="s">
        <v>0</v>
      </c>
      <c r="H2" s="3" t="s">
        <v>32</v>
      </c>
      <c r="J2" s="3" t="s">
        <v>41</v>
      </c>
      <c r="K2" s="3" t="s">
        <v>43</v>
      </c>
      <c r="L2" s="3" t="s">
        <v>42</v>
      </c>
      <c r="N2" s="3" t="s">
        <v>41</v>
      </c>
      <c r="O2" s="3" t="s">
        <v>45</v>
      </c>
      <c r="P2" s="3" t="s">
        <v>46</v>
      </c>
    </row>
    <row r="3" spans="1:16" x14ac:dyDescent="0.55000000000000004">
      <c r="A3" s="3" t="s">
        <v>4</v>
      </c>
      <c r="B3" s="5">
        <f>1.19*0.58*3</f>
        <v>2.0705999999999998</v>
      </c>
      <c r="C3" s="7"/>
      <c r="D3" s="3"/>
      <c r="E3" s="5"/>
      <c r="G3" s="3">
        <v>-5</v>
      </c>
      <c r="H3" s="3">
        <v>30</v>
      </c>
      <c r="J3" s="3">
        <v>10</v>
      </c>
      <c r="K3" s="3">
        <v>15.7</v>
      </c>
      <c r="L3" s="3">
        <v>18.5</v>
      </c>
      <c r="N3" s="3">
        <v>10</v>
      </c>
      <c r="O3" s="3">
        <f>CEILING($G$14*K3+$H$14,1)</f>
        <v>25</v>
      </c>
      <c r="P3" s="3">
        <f>CEILING($G$14*L3+$H$14,1)</f>
        <v>25</v>
      </c>
    </row>
    <row r="4" spans="1:16" x14ac:dyDescent="0.55000000000000004">
      <c r="A4" s="3" t="s">
        <v>5</v>
      </c>
      <c r="B4" s="5">
        <f>1.14*1.62+1.64*2.17</f>
        <v>5.4055999999999997</v>
      </c>
      <c r="C4" s="7"/>
      <c r="D4" s="3"/>
      <c r="E4" s="5"/>
      <c r="G4" s="3">
        <v>-2.5</v>
      </c>
      <c r="H4" s="3">
        <v>29</v>
      </c>
      <c r="J4" s="3">
        <v>11</v>
      </c>
      <c r="K4" s="3">
        <v>10.1</v>
      </c>
      <c r="L4" s="3">
        <v>13.4</v>
      </c>
      <c r="N4" s="3">
        <v>11</v>
      </c>
      <c r="O4" s="3">
        <f t="shared" ref="O4:P10" si="0">CEILING($G$14*K4+$H$14,1)</f>
        <v>27</v>
      </c>
      <c r="P4" s="3">
        <f t="shared" si="0"/>
        <v>26</v>
      </c>
    </row>
    <row r="5" spans="1:16" x14ac:dyDescent="0.55000000000000004">
      <c r="A5" s="3" t="s">
        <v>35</v>
      </c>
      <c r="B5" s="5">
        <v>0</v>
      </c>
      <c r="C5" s="7"/>
      <c r="D5" s="3"/>
      <c r="E5" s="5"/>
      <c r="G5" s="3">
        <v>0</v>
      </c>
      <c r="H5" s="3">
        <v>29</v>
      </c>
      <c r="J5" s="3">
        <v>12</v>
      </c>
      <c r="K5" s="3">
        <v>5.2</v>
      </c>
      <c r="L5" s="3">
        <v>8.6999999999999993</v>
      </c>
      <c r="N5" s="3">
        <v>12</v>
      </c>
      <c r="O5" s="3">
        <f t="shared" si="0"/>
        <v>28</v>
      </c>
      <c r="P5" s="3">
        <f t="shared" si="0"/>
        <v>27</v>
      </c>
    </row>
    <row r="6" spans="1:16" x14ac:dyDescent="0.55000000000000004">
      <c r="A6" s="3" t="s">
        <v>8</v>
      </c>
      <c r="B6" s="6">
        <v>0.24</v>
      </c>
      <c r="C6" s="8"/>
      <c r="D6" s="3" t="s">
        <v>24</v>
      </c>
      <c r="E6" s="5">
        <f>B6*E2*E11</f>
        <v>119.28297600000001</v>
      </c>
      <c r="G6" s="3">
        <v>2.5</v>
      </c>
      <c r="H6" s="3">
        <v>28</v>
      </c>
      <c r="J6" s="3">
        <v>1</v>
      </c>
      <c r="K6" s="3">
        <v>2.7</v>
      </c>
      <c r="L6" s="3">
        <v>6.1</v>
      </c>
      <c r="N6" s="3">
        <v>1</v>
      </c>
      <c r="O6" s="3">
        <f t="shared" si="0"/>
        <v>29</v>
      </c>
      <c r="P6" s="3">
        <f t="shared" si="0"/>
        <v>28</v>
      </c>
    </row>
    <row r="7" spans="1:16" x14ac:dyDescent="0.55000000000000004">
      <c r="A7" s="3" t="s">
        <v>6</v>
      </c>
      <c r="B7" s="6">
        <v>0.8</v>
      </c>
      <c r="C7" s="8"/>
      <c r="D7" s="3" t="s">
        <v>25</v>
      </c>
      <c r="E7" s="5">
        <f>B7*B3*E11</f>
        <v>29.81664</v>
      </c>
      <c r="G7" s="3">
        <v>5</v>
      </c>
      <c r="H7" s="3">
        <v>28</v>
      </c>
      <c r="J7" s="3">
        <v>2</v>
      </c>
      <c r="K7" s="3">
        <v>3.1</v>
      </c>
      <c r="L7" s="3">
        <v>6.7</v>
      </c>
      <c r="N7" s="3">
        <v>2</v>
      </c>
      <c r="O7" s="3">
        <f t="shared" si="0"/>
        <v>29</v>
      </c>
      <c r="P7" s="3">
        <f t="shared" si="0"/>
        <v>28</v>
      </c>
    </row>
    <row r="8" spans="1:16" x14ac:dyDescent="0.55000000000000004">
      <c r="A8" s="3" t="s">
        <v>7</v>
      </c>
      <c r="B8" s="6">
        <v>1</v>
      </c>
      <c r="C8" s="8"/>
      <c r="D8" s="3" t="s">
        <v>26</v>
      </c>
      <c r="E8" s="5">
        <f>B8*B4*E11</f>
        <v>97.300799999999995</v>
      </c>
      <c r="G8" s="3">
        <v>7.5</v>
      </c>
      <c r="H8" s="3">
        <v>27</v>
      </c>
      <c r="J8" s="3">
        <v>3</v>
      </c>
      <c r="K8" s="3">
        <v>6</v>
      </c>
      <c r="L8" s="3">
        <v>9.6999999999999993</v>
      </c>
      <c r="N8" s="3">
        <v>3</v>
      </c>
      <c r="O8" s="3">
        <f t="shared" si="0"/>
        <v>28</v>
      </c>
      <c r="P8" s="3">
        <f t="shared" si="0"/>
        <v>27</v>
      </c>
    </row>
    <row r="9" spans="1:16" x14ac:dyDescent="0.55000000000000004">
      <c r="A9" s="3" t="s">
        <v>36</v>
      </c>
      <c r="B9" s="6">
        <v>0.14799999999999999</v>
      </c>
      <c r="C9" s="8"/>
      <c r="D9" s="3" t="s">
        <v>37</v>
      </c>
      <c r="E9" s="5">
        <f>B9*B5*E11</f>
        <v>0</v>
      </c>
      <c r="G9" s="3">
        <v>10</v>
      </c>
      <c r="H9" s="3">
        <v>26</v>
      </c>
      <c r="J9" s="3">
        <v>4</v>
      </c>
      <c r="K9" s="3">
        <v>10.7</v>
      </c>
      <c r="L9" s="3">
        <v>14.5</v>
      </c>
      <c r="N9" s="3">
        <v>4</v>
      </c>
      <c r="O9" s="3">
        <f t="shared" si="0"/>
        <v>27</v>
      </c>
      <c r="P9" s="3">
        <f t="shared" si="0"/>
        <v>26</v>
      </c>
    </row>
    <row r="10" spans="1:16" x14ac:dyDescent="0.55000000000000004">
      <c r="A10" s="3" t="s">
        <v>1</v>
      </c>
      <c r="B10" s="5">
        <v>5</v>
      </c>
      <c r="C10" s="7"/>
      <c r="D10" s="3" t="s">
        <v>50</v>
      </c>
      <c r="E10" s="5">
        <f>2.703*B13*E12</f>
        <v>246.4004126852779</v>
      </c>
      <c r="G10" s="3">
        <v>12.5</v>
      </c>
      <c r="H10" s="3">
        <v>26</v>
      </c>
      <c r="J10" s="3">
        <v>5</v>
      </c>
      <c r="K10" s="3">
        <v>15.5</v>
      </c>
      <c r="L10" s="3">
        <v>18.8</v>
      </c>
      <c r="N10" s="3">
        <v>5</v>
      </c>
      <c r="O10" s="3">
        <f t="shared" si="0"/>
        <v>26</v>
      </c>
      <c r="P10" s="3">
        <f t="shared" si="0"/>
        <v>25</v>
      </c>
    </row>
    <row r="11" spans="1:16" x14ac:dyDescent="0.55000000000000004">
      <c r="A11" s="3" t="s">
        <v>2</v>
      </c>
      <c r="B11" s="5">
        <v>23</v>
      </c>
      <c r="C11" s="7"/>
      <c r="D11" s="3" t="s">
        <v>22</v>
      </c>
      <c r="E11" s="5">
        <f>B11-B10</f>
        <v>18</v>
      </c>
      <c r="G11" s="3">
        <v>15</v>
      </c>
      <c r="H11" s="3">
        <v>25</v>
      </c>
    </row>
    <row r="12" spans="1:16" x14ac:dyDescent="0.55000000000000004">
      <c r="A12" s="3" t="s">
        <v>3</v>
      </c>
      <c r="B12" s="5">
        <v>27.175551054892029</v>
      </c>
      <c r="C12" s="7"/>
      <c r="D12" s="3" t="s">
        <v>23</v>
      </c>
      <c r="E12" s="5">
        <f>B12-B11</f>
        <v>4.1755510548920292</v>
      </c>
    </row>
    <row r="13" spans="1:16" x14ac:dyDescent="0.55000000000000004">
      <c r="A13" s="3" t="s">
        <v>30</v>
      </c>
      <c r="B13" s="5">
        <f>2.71*0.86+0.64*1.53+3.64*2.84+3.3*2.48</f>
        <v>21.831400000000002</v>
      </c>
      <c r="C13" s="7"/>
      <c r="D13" s="3" t="s">
        <v>31</v>
      </c>
      <c r="E13" s="5">
        <f>ABS(E10-SUM(E6:E9))</f>
        <v>3.3147221074614208E-6</v>
      </c>
      <c r="G13" t="s">
        <v>47</v>
      </c>
      <c r="H13" t="s">
        <v>48</v>
      </c>
    </row>
    <row r="14" spans="1:16" x14ac:dyDescent="0.55000000000000004">
      <c r="G14" s="9">
        <f>SLOPE(H3:H11,G3:G11)</f>
        <v>-0.24</v>
      </c>
      <c r="H14" s="9">
        <f>INTERCEPT(H3:H11,G3:G11)</f>
        <v>28.755555555555556</v>
      </c>
    </row>
    <row r="15" spans="1:16" x14ac:dyDescent="0.55000000000000004">
      <c r="G15" s="9"/>
      <c r="H15" s="9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019A-875E-4935-94A9-732A29199B15}">
  <dimension ref="B1:F22"/>
  <sheetViews>
    <sheetView workbookViewId="0">
      <selection activeCell="G11" sqref="G11"/>
    </sheetView>
  </sheetViews>
  <sheetFormatPr defaultRowHeight="18" x14ac:dyDescent="0.55000000000000004"/>
  <cols>
    <col min="2" max="2" width="40.25" bestFit="1" customWidth="1"/>
    <col min="3" max="3" width="16.58203125" bestFit="1" customWidth="1"/>
    <col min="5" max="5" width="14.58203125" style="2" bestFit="1" customWidth="1"/>
    <col min="6" max="6" width="17.75" style="2" bestFit="1" customWidth="1"/>
  </cols>
  <sheetData>
    <row r="1" spans="2:6" x14ac:dyDescent="0.55000000000000004">
      <c r="B1" t="s">
        <v>27</v>
      </c>
    </row>
    <row r="2" spans="2:6" x14ac:dyDescent="0.55000000000000004">
      <c r="B2" s="3" t="s">
        <v>9</v>
      </c>
      <c r="C2" s="3" t="s">
        <v>10</v>
      </c>
      <c r="D2" s="3" t="s">
        <v>11</v>
      </c>
      <c r="E2" s="4" t="s">
        <v>12</v>
      </c>
      <c r="F2" s="4" t="s">
        <v>16</v>
      </c>
    </row>
    <row r="3" spans="2:6" x14ac:dyDescent="0.55000000000000004">
      <c r="B3" s="3" t="s">
        <v>13</v>
      </c>
      <c r="C3" s="3"/>
      <c r="D3" s="3"/>
      <c r="E3" s="4">
        <v>0.04</v>
      </c>
      <c r="F3" s="4"/>
    </row>
    <row r="4" spans="2:6" x14ac:dyDescent="0.55000000000000004">
      <c r="B4" s="3" t="s">
        <v>18</v>
      </c>
      <c r="C4" s="3">
        <v>0.16</v>
      </c>
      <c r="D4" s="3">
        <v>12</v>
      </c>
      <c r="E4" s="4">
        <f>D4/1000/C4</f>
        <v>7.4999999999999997E-2</v>
      </c>
      <c r="F4" s="4"/>
    </row>
    <row r="5" spans="2:6" x14ac:dyDescent="0.55000000000000004">
      <c r="B5" s="3" t="s">
        <v>19</v>
      </c>
      <c r="C5" s="3">
        <v>3.5999999999999997E-2</v>
      </c>
      <c r="D5" s="3">
        <v>140</v>
      </c>
      <c r="E5" s="4">
        <f t="shared" ref="E5:E6" si="0">D5/1000/C5</f>
        <v>3.8888888888888897</v>
      </c>
      <c r="F5" s="4"/>
    </row>
    <row r="6" spans="2:6" x14ac:dyDescent="0.55000000000000004">
      <c r="B6" s="3" t="s">
        <v>17</v>
      </c>
      <c r="C6" s="3">
        <v>0.24</v>
      </c>
      <c r="D6" s="3">
        <v>12</v>
      </c>
      <c r="E6" s="4">
        <f t="shared" si="0"/>
        <v>0.05</v>
      </c>
      <c r="F6" s="4"/>
    </row>
    <row r="7" spans="2:6" x14ac:dyDescent="0.55000000000000004">
      <c r="B7" s="3" t="s">
        <v>14</v>
      </c>
      <c r="C7" s="3"/>
      <c r="D7" s="3"/>
      <c r="E7" s="4">
        <v>0.11</v>
      </c>
      <c r="F7" s="4"/>
    </row>
    <row r="8" spans="2:6" x14ac:dyDescent="0.55000000000000004">
      <c r="B8" s="3" t="s">
        <v>15</v>
      </c>
      <c r="C8" s="3"/>
      <c r="D8" s="3"/>
      <c r="E8" s="4">
        <f>SUM(E3:E7)</f>
        <v>4.1638888888888896</v>
      </c>
      <c r="F8" s="4">
        <f>1/E8</f>
        <v>0.24016010673782517</v>
      </c>
    </row>
    <row r="9" spans="2:6" x14ac:dyDescent="0.55000000000000004">
      <c r="B9" t="s">
        <v>38</v>
      </c>
    </row>
    <row r="10" spans="2:6" x14ac:dyDescent="0.55000000000000004">
      <c r="B10" s="3" t="s">
        <v>9</v>
      </c>
      <c r="C10" s="3" t="s">
        <v>10</v>
      </c>
      <c r="D10" s="3" t="s">
        <v>11</v>
      </c>
      <c r="E10" s="4" t="s">
        <v>12</v>
      </c>
      <c r="F10" s="4" t="s">
        <v>16</v>
      </c>
    </row>
    <row r="11" spans="2:6" x14ac:dyDescent="0.55000000000000004">
      <c r="B11" s="3" t="s">
        <v>13</v>
      </c>
      <c r="C11" s="3"/>
      <c r="D11" s="3"/>
      <c r="E11" s="4">
        <v>0.04</v>
      </c>
      <c r="F11" s="4"/>
    </row>
    <row r="12" spans="2:6" x14ac:dyDescent="0.55000000000000004">
      <c r="B12" s="3" t="s">
        <v>18</v>
      </c>
      <c r="C12" s="3">
        <v>0.16</v>
      </c>
      <c r="D12" s="3">
        <v>9</v>
      </c>
      <c r="E12" s="4">
        <f>D12/1000/C12</f>
        <v>5.6249999999999994E-2</v>
      </c>
      <c r="F12" s="4"/>
    </row>
    <row r="13" spans="2:6" x14ac:dyDescent="0.55000000000000004">
      <c r="B13" s="3" t="s">
        <v>19</v>
      </c>
      <c r="C13" s="3">
        <v>3.5999999999999997E-2</v>
      </c>
      <c r="D13" s="3">
        <v>235</v>
      </c>
      <c r="E13" s="4">
        <f t="shared" ref="E13:E14" si="1">D13/1000/C13</f>
        <v>6.5277777777777777</v>
      </c>
      <c r="F13" s="4"/>
    </row>
    <row r="14" spans="2:6" x14ac:dyDescent="0.55000000000000004">
      <c r="B14" s="3" t="s">
        <v>17</v>
      </c>
      <c r="C14" s="3">
        <v>0.24</v>
      </c>
      <c r="D14" s="3">
        <v>9</v>
      </c>
      <c r="E14" s="4">
        <f t="shared" si="1"/>
        <v>3.7499999999999999E-2</v>
      </c>
      <c r="F14" s="4"/>
    </row>
    <row r="15" spans="2:6" x14ac:dyDescent="0.55000000000000004">
      <c r="B15" s="3" t="s">
        <v>14</v>
      </c>
      <c r="C15" s="3"/>
      <c r="D15" s="3"/>
      <c r="E15" s="4">
        <v>0.11</v>
      </c>
      <c r="F15" s="4"/>
    </row>
    <row r="16" spans="2:6" x14ac:dyDescent="0.55000000000000004">
      <c r="B16" s="3" t="s">
        <v>15</v>
      </c>
      <c r="C16" s="3"/>
      <c r="D16" s="3"/>
      <c r="E16" s="4">
        <f>SUM(E11:E15)</f>
        <v>6.771527777777778</v>
      </c>
      <c r="F16" s="4">
        <f>1/E16</f>
        <v>0.14767716131678801</v>
      </c>
    </row>
    <row r="17" spans="2:6" x14ac:dyDescent="0.55000000000000004">
      <c r="B17" t="s">
        <v>28</v>
      </c>
    </row>
    <row r="18" spans="2:6" x14ac:dyDescent="0.55000000000000004">
      <c r="B18" s="3" t="s">
        <v>9</v>
      </c>
      <c r="C18" s="3" t="s">
        <v>10</v>
      </c>
      <c r="D18" s="3" t="s">
        <v>11</v>
      </c>
      <c r="E18" s="4" t="s">
        <v>12</v>
      </c>
      <c r="F18" s="4" t="s">
        <v>16</v>
      </c>
    </row>
    <row r="19" spans="2:6" x14ac:dyDescent="0.55000000000000004">
      <c r="B19" s="3" t="s">
        <v>29</v>
      </c>
      <c r="C19" s="3"/>
      <c r="D19" s="3"/>
      <c r="E19" s="4">
        <v>0.11</v>
      </c>
      <c r="F19" s="4"/>
    </row>
    <row r="20" spans="2:6" x14ac:dyDescent="0.55000000000000004">
      <c r="B20" s="3" t="s">
        <v>18</v>
      </c>
      <c r="C20" s="3">
        <v>0.16</v>
      </c>
      <c r="D20" s="3">
        <v>24</v>
      </c>
      <c r="E20" s="4">
        <f>D20/1000/C20</f>
        <v>0.15</v>
      </c>
      <c r="F20" s="4"/>
    </row>
    <row r="21" spans="2:6" x14ac:dyDescent="0.55000000000000004">
      <c r="B21" s="3" t="s">
        <v>14</v>
      </c>
      <c r="C21" s="3"/>
      <c r="D21" s="3"/>
      <c r="E21" s="4">
        <v>0.11</v>
      </c>
      <c r="F21" s="4"/>
    </row>
    <row r="22" spans="2:6" x14ac:dyDescent="0.55000000000000004">
      <c r="B22" s="3" t="s">
        <v>15</v>
      </c>
      <c r="C22" s="3"/>
      <c r="D22" s="3"/>
      <c r="E22" s="4">
        <f>SUM(E19:E21)</f>
        <v>0.37</v>
      </c>
      <c r="F22" s="4">
        <f>1/E22</f>
        <v>2.7027027027027026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床暖房設定温度計算</vt:lpstr>
      <vt:lpstr>熱貫流率計算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2023-12-04T02:26:56Z</dcterms:created>
  <dcterms:modified xsi:type="dcterms:W3CDTF">2023-12-05T02:55:41Z</dcterms:modified>
</cp:coreProperties>
</file>