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delman\Training\edX Training\Statistics in Excel (DAT222x)\"/>
    </mc:Choice>
  </mc:AlternateContent>
  <bookViews>
    <workbookView xWindow="0" yWindow="0" windowWidth="13530" windowHeight="9330" firstSheet="1" activeTab="5"/>
  </bookViews>
  <sheets>
    <sheet name="M5L3" sheetId="1" r:id="rId1"/>
    <sheet name="M5L4" sheetId="2" r:id="rId2"/>
    <sheet name="M5L5" sheetId="3" r:id="rId3"/>
    <sheet name="M5L7" sheetId="4" r:id="rId4"/>
    <sheet name="Chi-squared" sheetId="5" r:id="rId5"/>
    <sheet name="M5L8" sheetId="6" r:id="rId6"/>
    <sheet name="Quiz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23" i="7" l="1"/>
  <c r="D220" i="7"/>
  <c r="C221" i="7"/>
  <c r="B221" i="7"/>
  <c r="G217" i="7" s="1"/>
  <c r="D219" i="7"/>
  <c r="D218" i="7"/>
  <c r="D217" i="7"/>
  <c r="D221" i="7" s="1"/>
  <c r="Y43" i="7"/>
  <c r="Y42" i="7"/>
  <c r="Y45" i="7"/>
  <c r="Z45" i="7" s="1"/>
  <c r="Y39" i="7"/>
  <c r="Z39" i="7" s="1"/>
  <c r="M43" i="7"/>
  <c r="M42" i="7"/>
  <c r="M45" i="7"/>
  <c r="N45" i="7" s="1"/>
  <c r="M39" i="7"/>
  <c r="N39" i="7" s="1"/>
  <c r="M38" i="7"/>
  <c r="N38" i="7" s="1"/>
  <c r="Y6" i="7"/>
  <c r="Y12" i="7"/>
  <c r="Z12" i="7" s="1"/>
  <c r="Y10" i="7"/>
  <c r="Y9" i="7"/>
  <c r="Z6" i="7"/>
  <c r="M7" i="7"/>
  <c r="M11" i="7"/>
  <c r="M10" i="7"/>
  <c r="M13" i="7"/>
  <c r="N13" i="7" s="1"/>
  <c r="N7" i="7"/>
  <c r="E208" i="7"/>
  <c r="F210" i="7" s="1"/>
  <c r="E204" i="7"/>
  <c r="E206" i="7" s="1"/>
  <c r="E192" i="7"/>
  <c r="F194" i="7" s="1"/>
  <c r="E188" i="7"/>
  <c r="E190" i="7" s="1"/>
  <c r="E177" i="7"/>
  <c r="F179" i="7" s="1"/>
  <c r="E173" i="7"/>
  <c r="E175" i="7" s="1"/>
  <c r="E161" i="7"/>
  <c r="E160" i="7"/>
  <c r="E156" i="7"/>
  <c r="E158" i="7" s="1"/>
  <c r="E140" i="7"/>
  <c r="E141" i="7" s="1"/>
  <c r="E142" i="7" s="1"/>
  <c r="F147" i="7" s="1"/>
  <c r="E138" i="7"/>
  <c r="E144" i="7" s="1"/>
  <c r="E145" i="7" s="1"/>
  <c r="F148" i="7" s="1"/>
  <c r="E120" i="7"/>
  <c r="E117" i="7"/>
  <c r="E123" i="7" s="1"/>
  <c r="E124" i="7" s="1"/>
  <c r="F128" i="7" s="1"/>
  <c r="E99" i="7"/>
  <c r="E100" i="7" s="1"/>
  <c r="E101" i="7" s="1"/>
  <c r="F106" i="7" s="1"/>
  <c r="E97" i="7"/>
  <c r="E103" i="7" s="1"/>
  <c r="E104" i="7" s="1"/>
  <c r="F107" i="7" s="1"/>
  <c r="E80" i="7"/>
  <c r="E81" i="7" s="1"/>
  <c r="E82" i="7" s="1"/>
  <c r="F87" i="7" s="1"/>
  <c r="E78" i="7"/>
  <c r="E84" i="7" s="1"/>
  <c r="E85" i="7" s="1"/>
  <c r="F88" i="7" s="1"/>
  <c r="E65" i="7"/>
  <c r="F68" i="7" s="1"/>
  <c r="E62" i="7"/>
  <c r="E45" i="7"/>
  <c r="E48" i="7" s="1"/>
  <c r="F51" i="7" s="1"/>
  <c r="E33" i="7"/>
  <c r="F36" i="7" s="1"/>
  <c r="E30" i="7"/>
  <c r="E17" i="7"/>
  <c r="F20" i="7" s="1"/>
  <c r="E14" i="7"/>
  <c r="B44" i="6"/>
  <c r="C42" i="6"/>
  <c r="B42" i="6"/>
  <c r="D41" i="6"/>
  <c r="D40" i="6"/>
  <c r="B27" i="6"/>
  <c r="C25" i="6"/>
  <c r="B25" i="6"/>
  <c r="D24" i="6"/>
  <c r="D23" i="6"/>
  <c r="D22" i="6"/>
  <c r="F145" i="7"/>
  <c r="C14" i="6"/>
  <c r="F65" i="7"/>
  <c r="F162" i="7"/>
  <c r="C227" i="7"/>
  <c r="F120" i="7"/>
  <c r="C32" i="6"/>
  <c r="F192" i="7"/>
  <c r="F99" i="7"/>
  <c r="C48" i="6"/>
  <c r="F141" i="7"/>
  <c r="C45" i="6"/>
  <c r="F140" i="7"/>
  <c r="F104" i="7"/>
  <c r="F208" i="7"/>
  <c r="F101" i="7"/>
  <c r="C44" i="6"/>
  <c r="F161" i="7"/>
  <c r="F82" i="7"/>
  <c r="C27" i="6"/>
  <c r="F124" i="7"/>
  <c r="C224" i="7"/>
  <c r="F100" i="7"/>
  <c r="C50" i="6"/>
  <c r="C49" i="6"/>
  <c r="F85" i="7"/>
  <c r="C31" i="6"/>
  <c r="F142" i="7"/>
  <c r="F33" i="7"/>
  <c r="C229" i="7"/>
  <c r="F81" i="7"/>
  <c r="F177" i="7"/>
  <c r="F84" i="7"/>
  <c r="C33" i="6"/>
  <c r="C28" i="6"/>
  <c r="F48" i="7"/>
  <c r="C223" i="7"/>
  <c r="F103" i="7"/>
  <c r="C228" i="7"/>
  <c r="F144" i="7"/>
  <c r="F80" i="7"/>
  <c r="F17" i="7"/>
  <c r="F160" i="7"/>
  <c r="H219" i="7" l="1"/>
  <c r="L219" i="7" s="1"/>
  <c r="G218" i="7"/>
  <c r="G220" i="7"/>
  <c r="K220" i="7" s="1"/>
  <c r="G219" i="7"/>
  <c r="H217" i="7"/>
  <c r="B228" i="7" s="1"/>
  <c r="L218" i="7"/>
  <c r="H220" i="7"/>
  <c r="L220" i="7" s="1"/>
  <c r="H218" i="7"/>
  <c r="K219" i="7"/>
  <c r="L217" i="7"/>
  <c r="K218" i="7"/>
  <c r="E162" i="7"/>
  <c r="F164" i="7" s="1"/>
  <c r="F127" i="7"/>
  <c r="E121" i="7"/>
  <c r="E118" i="7"/>
  <c r="E46" i="7"/>
  <c r="H41" i="6"/>
  <c r="L41" i="6" s="1"/>
  <c r="D25" i="6"/>
  <c r="G24" i="6" s="1"/>
  <c r="K24" i="6" s="1"/>
  <c r="D42" i="6"/>
  <c r="G41" i="6" s="1"/>
  <c r="K41" i="6" s="1"/>
  <c r="C15" i="6"/>
  <c r="C9" i="6"/>
  <c r="C13" i="6"/>
  <c r="C10" i="6"/>
  <c r="H24" i="6" l="1"/>
  <c r="L24" i="6" s="1"/>
  <c r="H22" i="6"/>
  <c r="L22" i="6" s="1"/>
  <c r="H23" i="6"/>
  <c r="L23" i="6" s="1"/>
  <c r="G23" i="6"/>
  <c r="K23" i="6" s="1"/>
  <c r="G22" i="6"/>
  <c r="K217" i="7"/>
  <c r="G40" i="6"/>
  <c r="H40" i="6"/>
  <c r="L40" i="6" s="1"/>
  <c r="K40" i="6" l="1"/>
  <c r="B45" i="6" s="1"/>
  <c r="B48" i="6" s="1"/>
  <c r="B50" i="6" s="1"/>
  <c r="B49" i="6"/>
  <c r="B224" i="7"/>
  <c r="B227" i="7" s="1"/>
  <c r="B229" i="7" s="1"/>
  <c r="B32" i="6"/>
  <c r="B9" i="6"/>
  <c r="C7" i="6"/>
  <c r="D7" i="6"/>
  <c r="B7" i="6"/>
  <c r="E6" i="6"/>
  <c r="E5" i="6"/>
  <c r="Q9" i="5"/>
  <c r="F5" i="5"/>
  <c r="F6" i="5"/>
  <c r="F7" i="5"/>
  <c r="C8" i="5"/>
  <c r="D8" i="5"/>
  <c r="E8" i="5"/>
  <c r="B8" i="5"/>
  <c r="F4" i="5"/>
  <c r="AA6" i="4"/>
  <c r="AB6" i="4" s="1"/>
  <c r="AA12" i="4"/>
  <c r="AB12" i="4" s="1"/>
  <c r="AA10" i="4"/>
  <c r="AA9" i="4"/>
  <c r="P6" i="4"/>
  <c r="P12" i="4"/>
  <c r="Q12" i="4" s="1"/>
  <c r="P10" i="4"/>
  <c r="P9" i="4"/>
  <c r="Q6" i="4"/>
  <c r="E6" i="4"/>
  <c r="F6" i="4" s="1"/>
  <c r="E12" i="4"/>
  <c r="F12" i="4" s="1"/>
  <c r="E5" i="4"/>
  <c r="F5" i="4" s="1"/>
  <c r="E10" i="4"/>
  <c r="E9" i="4"/>
  <c r="R12" i="5"/>
  <c r="R11" i="5"/>
  <c r="E7" i="6" l="1"/>
  <c r="J6" i="6" s="1"/>
  <c r="O6" i="6" s="1"/>
  <c r="F8" i="5"/>
  <c r="J5" i="5" s="1"/>
  <c r="Q5" i="5" s="1"/>
  <c r="E43" i="3"/>
  <c r="F45" i="3" s="1"/>
  <c r="E39" i="3"/>
  <c r="E41" i="3" s="1"/>
  <c r="E27" i="3"/>
  <c r="E26" i="3"/>
  <c r="E28" i="3" s="1"/>
  <c r="F30" i="3" s="1"/>
  <c r="E11" i="3"/>
  <c r="E22" i="3"/>
  <c r="E24" i="3" s="1"/>
  <c r="F26" i="3"/>
  <c r="F28" i="3"/>
  <c r="F43" i="3"/>
  <c r="F27" i="3"/>
  <c r="I5" i="6" l="1"/>
  <c r="N5" i="6" s="1"/>
  <c r="I6" i="6"/>
  <c r="N6" i="6" s="1"/>
  <c r="K22" i="6"/>
  <c r="B28" i="6" s="1"/>
  <c r="H6" i="6"/>
  <c r="M6" i="6" s="1"/>
  <c r="H5" i="6"/>
  <c r="J5" i="6"/>
  <c r="O5" i="6" s="1"/>
  <c r="J7" i="5"/>
  <c r="Q7" i="5" s="1"/>
  <c r="J6" i="5"/>
  <c r="Q6" i="5" s="1"/>
  <c r="J4" i="5"/>
  <c r="L5" i="5"/>
  <c r="S5" i="5" s="1"/>
  <c r="M7" i="5"/>
  <c r="T7" i="5" s="1"/>
  <c r="K4" i="5"/>
  <c r="R4" i="5" s="1"/>
  <c r="M6" i="5"/>
  <c r="T6" i="5" s="1"/>
  <c r="K6" i="5"/>
  <c r="R6" i="5" s="1"/>
  <c r="K7" i="5"/>
  <c r="R7" i="5" s="1"/>
  <c r="L4" i="5"/>
  <c r="S4" i="5" s="1"/>
  <c r="K5" i="5"/>
  <c r="R5" i="5" s="1"/>
  <c r="L7" i="5"/>
  <c r="S7" i="5" s="1"/>
  <c r="L6" i="5"/>
  <c r="S6" i="5" s="1"/>
  <c r="M4" i="5"/>
  <c r="T4" i="5" s="1"/>
  <c r="M5" i="5"/>
  <c r="T5" i="5" s="1"/>
  <c r="F13" i="3"/>
  <c r="E7" i="3"/>
  <c r="E9" i="3" s="1"/>
  <c r="E31" i="2"/>
  <c r="F60" i="2"/>
  <c r="E52" i="2"/>
  <c r="E53" i="2" s="1"/>
  <c r="E50" i="2"/>
  <c r="E56" i="2" s="1"/>
  <c r="E57" i="2" s="1"/>
  <c r="E29" i="2"/>
  <c r="E35" i="2" s="1"/>
  <c r="E36" i="2" s="1"/>
  <c r="E11" i="2"/>
  <c r="F18" i="2" s="1"/>
  <c r="E8" i="2"/>
  <c r="E9" i="2" s="1"/>
  <c r="F15" i="2"/>
  <c r="F52" i="2"/>
  <c r="F36" i="2"/>
  <c r="F53" i="2"/>
  <c r="F57" i="2"/>
  <c r="F32" i="2"/>
  <c r="F11" i="2"/>
  <c r="F56" i="2"/>
  <c r="F31" i="2"/>
  <c r="F11" i="3"/>
  <c r="F35" i="2"/>
  <c r="F33" i="2"/>
  <c r="F54" i="2"/>
  <c r="M5" i="6" l="1"/>
  <c r="B14" i="6"/>
  <c r="B10" i="6"/>
  <c r="B13" i="6" s="1"/>
  <c r="B15" i="6" s="1"/>
  <c r="B31" i="6"/>
  <c r="B33" i="6" s="1"/>
  <c r="Q12" i="5"/>
  <c r="Q4" i="5"/>
  <c r="Q10" i="5" s="1"/>
  <c r="Q11" i="5" s="1"/>
  <c r="E54" i="2"/>
  <c r="F59" i="2" s="1"/>
  <c r="E12" i="2"/>
  <c r="E14" i="2"/>
  <c r="F39" i="2"/>
  <c r="E32" i="2"/>
  <c r="E33" i="2" s="1"/>
  <c r="F38" i="2" s="1"/>
  <c r="E43" i="1"/>
  <c r="F46" i="1" s="1"/>
  <c r="E40" i="1"/>
  <c r="E27" i="1"/>
  <c r="F30" i="1" s="1"/>
  <c r="E24" i="1"/>
  <c r="E8" i="1"/>
  <c r="E11" i="1" s="1"/>
  <c r="F14" i="1" s="1"/>
  <c r="F11" i="1"/>
  <c r="F27" i="1"/>
  <c r="F43" i="1"/>
  <c r="E9" i="1" l="1"/>
  <c r="E15" i="2"/>
  <c r="F19" i="2" s="1"/>
</calcChain>
</file>

<file path=xl/sharedStrings.xml><?xml version="1.0" encoding="utf-8"?>
<sst xmlns="http://schemas.openxmlformats.org/spreadsheetml/2006/main" count="652" uniqueCount="181">
  <si>
    <t>HW1</t>
  </si>
  <si>
    <t>mu</t>
  </si>
  <si>
    <t>n</t>
  </si>
  <si>
    <t>x-bar</t>
  </si>
  <si>
    <t>s</t>
  </si>
  <si>
    <t>alpha</t>
  </si>
  <si>
    <t>H0: Mu = Mu0</t>
  </si>
  <si>
    <t>Ha: Mu &lt;&gt; Mu0</t>
  </si>
  <si>
    <t>Two-tailed</t>
  </si>
  <si>
    <t>|Xbar - mu|</t>
  </si>
  <si>
    <t>So … Prob(|Xbar - mu0|) &gt;=</t>
  </si>
  <si>
    <t>P(|Xbar-Mu0|) = 2* P(Xbar &gt;= Mu0 + |Xbar-Mu|) = 2*(1-P(Xbar &lt;= Mu0 + |Xbar-Mu|)) =</t>
  </si>
  <si>
    <t>NORM.DIST(Mu+|Xbar-Mu|, Mu, S/sqrt(n), TRUE)</t>
  </si>
  <si>
    <t>If P &gt; alpha, fail to reject H0, else reject H0</t>
  </si>
  <si>
    <t>H0: Mu &lt;= Mu0</t>
  </si>
  <si>
    <t>xbar</t>
  </si>
  <si>
    <t>So … Prob(Xbar &gt;= x)</t>
  </si>
  <si>
    <t>Ha: Mu &gt; Mu0</t>
  </si>
  <si>
    <t>One tailed Upper</t>
  </si>
  <si>
    <t>One tailed Lower</t>
  </si>
  <si>
    <t>H0: Mu &gt;= Mu0</t>
  </si>
  <si>
    <t>Ha: Mu &lt; Mu0</t>
  </si>
  <si>
    <t>P(Xbar &lt;= x) =</t>
  </si>
  <si>
    <t>HW2</t>
  </si>
  <si>
    <t>HW3</t>
  </si>
  <si>
    <t xml:space="preserve">So … Prob(Xbar &lt;= x) = </t>
  </si>
  <si>
    <t>P(Xbar &gt;= x) = 1 - P(Xbar &lt;= x) =</t>
  </si>
  <si>
    <t>Critical T-Score = T(alpha/2, n-1) =</t>
  </si>
  <si>
    <t>Critical Region =  t(alpha/2, n-1)*(s/sqrt(n)) =</t>
  </si>
  <si>
    <t>If |t| &gt; |xbar-mu0|, fail to reject H0, else reject H0</t>
  </si>
  <si>
    <t>T-statistic = (|xbar-Mu0|)*s/sqrt(n) =</t>
  </si>
  <si>
    <t>P-score = 2*P(T(n-1) &gt;= T-statistic) = 2*(1-P(T(n-1)) &lt;= T-statistic) =</t>
  </si>
  <si>
    <t>Critical T-Score = T(alpha, n-1) =</t>
  </si>
  <si>
    <t>So … Xbar &gt;= Mu0+t(alpha)*s/sqrt(n) =</t>
  </si>
  <si>
    <t>P-score = P(T(n-1) &lt;= T-statistic) =</t>
  </si>
  <si>
    <t>Critical Region =  T(alpha, n-1)*(s/sqrt(n)) =</t>
  </si>
  <si>
    <t>So … Xbar &lt;= Mu0+t(alpha)*s/sqrt(n) =</t>
  </si>
  <si>
    <t xml:space="preserve">if xbar &lt;= Mu0+t(alpha)*s/sqrt(n), reject H0 else fail to reject H0 </t>
  </si>
  <si>
    <t>T-statistic = (xbar-Mu0)/(s/sqrt(n)) =</t>
  </si>
  <si>
    <t>Xbar - mu0</t>
  </si>
  <si>
    <t>P-score = P(T(n-1) &gt;= T-statistic) = 1-P(T(n-1) &lt; T-statistic</t>
  </si>
  <si>
    <t xml:space="preserve">if xbar &gt;= Mu0+t(alpha)*s/sqrt(n), reject H0 else fail to reject H0 </t>
  </si>
  <si>
    <t>Critical Region = | T(alpha, n-1)|*(s/sqrt(n)) =</t>
  </si>
  <si>
    <t>Critical T-Score = |T(alpha, n-1)| =</t>
  </si>
  <si>
    <t>H0: P-hat &gt;= P0</t>
  </si>
  <si>
    <t>One-tail lower</t>
  </si>
  <si>
    <t>P0</t>
  </si>
  <si>
    <t>sigma = sqrt(P*Q/n) =</t>
  </si>
  <si>
    <t>Z = (Phat - P0)/sigma =</t>
  </si>
  <si>
    <t>P-value =</t>
  </si>
  <si>
    <t>If P-value &lt; alpha, reject H0 else fail to reject H0</t>
  </si>
  <si>
    <t>Ha: P-hat &lt; P0</t>
  </si>
  <si>
    <t>H0: P-hat = P0</t>
  </si>
  <si>
    <t>Ha: P-hat &lt;&gt; P0</t>
  </si>
  <si>
    <t>Left Tailed Value =</t>
  </si>
  <si>
    <t>One-tailed lower</t>
  </si>
  <si>
    <t>Right Tailed Value =</t>
  </si>
  <si>
    <t>Tbills</t>
  </si>
  <si>
    <t>Bonds10</t>
  </si>
  <si>
    <t>2-sample Z Test</t>
  </si>
  <si>
    <t>Z</t>
  </si>
  <si>
    <t>Var T</t>
  </si>
  <si>
    <t>Var B</t>
  </si>
  <si>
    <t>z-Test: Two Sample for Means</t>
  </si>
  <si>
    <t>Mean</t>
  </si>
  <si>
    <t>Known Variance</t>
  </si>
  <si>
    <t>Observations</t>
  </si>
  <si>
    <t>Hypothesized Mean Difference</t>
  </si>
  <si>
    <t>z</t>
  </si>
  <si>
    <t>P(Z&lt;=z) one-tail</t>
  </si>
  <si>
    <t>z Critical one-tail</t>
  </si>
  <si>
    <t>P(Z&lt;=z) two-tail</t>
  </si>
  <si>
    <t>z Critical two-tail</t>
  </si>
  <si>
    <t>H0: Mu(T) = Mu(B)</t>
  </si>
  <si>
    <t>Ha: Mu(T) &lt;&gt; Mu(B)</t>
  </si>
  <si>
    <t>F.TEST</t>
  </si>
  <si>
    <t>Variance Test</t>
  </si>
  <si>
    <t>t-Test: Two-Sample Assuming Unequal Variances</t>
  </si>
  <si>
    <t>Variance</t>
  </si>
  <si>
    <t>df</t>
  </si>
  <si>
    <t>t Stat</t>
  </si>
  <si>
    <t>P(T&lt;=t) one-tail</t>
  </si>
  <si>
    <t>t Critical one-tail</t>
  </si>
  <si>
    <t>P(T&lt;=t) two-tail</t>
  </si>
  <si>
    <t>t Critical two-tail</t>
  </si>
  <si>
    <t>P-val(T)</t>
  </si>
  <si>
    <t>2-sample T, unequal</t>
  </si>
  <si>
    <t>Morning</t>
  </si>
  <si>
    <t>Afternoon</t>
  </si>
  <si>
    <t>N/A</t>
  </si>
  <si>
    <t>2-sample T, equal</t>
  </si>
  <si>
    <t>t-Test: Two-Sample Assuming Equal Variances</t>
  </si>
  <si>
    <t>Pooled Variance</t>
  </si>
  <si>
    <t>2-sample T, equal var, one tail</t>
  </si>
  <si>
    <t>H0: Mu(M) &gt;= Mu(A)</t>
  </si>
  <si>
    <t>Ha: Mu(M) &lt; Mu(A)</t>
  </si>
  <si>
    <t>Gas</t>
  </si>
  <si>
    <t>Ethanol</t>
  </si>
  <si>
    <t>2-sample paired T</t>
  </si>
  <si>
    <t>H0: Mu(G)= Mu(E)</t>
  </si>
  <si>
    <t>Ha: Mu(G) &lt;&gt; Mu(E)</t>
  </si>
  <si>
    <t>t-Test: Paired Two Sample for Means</t>
  </si>
  <si>
    <t>Pearson Correlation</t>
  </si>
  <si>
    <t>Diet</t>
  </si>
  <si>
    <t>Outcome</t>
  </si>
  <si>
    <t>Cancer</t>
  </si>
  <si>
    <t>Fatal HD</t>
  </si>
  <si>
    <t>Non-fatal HD</t>
  </si>
  <si>
    <t>Healthy</t>
  </si>
  <si>
    <t>Low Fat</t>
  </si>
  <si>
    <t>Low Carb</t>
  </si>
  <si>
    <t>Veg</t>
  </si>
  <si>
    <t>None</t>
  </si>
  <si>
    <t>Raw</t>
  </si>
  <si>
    <t>Expected</t>
  </si>
  <si>
    <t>df =</t>
  </si>
  <si>
    <t>chi-sq</t>
  </si>
  <si>
    <t>for alpha = .01, Fail to Reject</t>
  </si>
  <si>
    <t>for alpha = .05, Reject</t>
  </si>
  <si>
    <t>Rap</t>
  </si>
  <si>
    <t>Folk</t>
  </si>
  <si>
    <t>Heavy Metal</t>
  </si>
  <si>
    <t>Private</t>
  </si>
  <si>
    <t>Public</t>
  </si>
  <si>
    <t>chi-sq =</t>
  </si>
  <si>
    <t>chi-sq test =</t>
  </si>
  <si>
    <t>P-value</t>
  </si>
  <si>
    <t>Acceptable</t>
  </si>
  <si>
    <t>Defective</t>
  </si>
  <si>
    <t>Plant1</t>
  </si>
  <si>
    <t>Plant2</t>
  </si>
  <si>
    <t>Plant 3</t>
  </si>
  <si>
    <t>Significant Improvement</t>
  </si>
  <si>
    <t>No Significant Improvement</t>
  </si>
  <si>
    <t>Drug 1</t>
  </si>
  <si>
    <t>Drug 2</t>
  </si>
  <si>
    <t>Adapt 295</t>
  </si>
  <si>
    <t>Adapt 312</t>
  </si>
  <si>
    <t>Adapt 320</t>
  </si>
  <si>
    <t>Adapt 326</t>
  </si>
  <si>
    <t>Adapt 330</t>
  </si>
  <si>
    <t>Adapt 336</t>
  </si>
  <si>
    <t>Adapt 342</t>
  </si>
  <si>
    <t>Adapt 348</t>
  </si>
  <si>
    <t>Adapt 360</t>
  </si>
  <si>
    <t>Adapt 366</t>
  </si>
  <si>
    <t>Adapt 372</t>
  </si>
  <si>
    <t>One-tailed upper</t>
  </si>
  <si>
    <t>H0: P-hat &lt;= P0</t>
  </si>
  <si>
    <t>Ha: P-hat &gt; P0</t>
  </si>
  <si>
    <t>Hudson</t>
  </si>
  <si>
    <t>Cedar Falls</t>
  </si>
  <si>
    <t>H0: Mu(H) = Mu(CF)</t>
  </si>
  <si>
    <t>Ha: Mu(H) &lt;&gt; Mu(CF)</t>
  </si>
  <si>
    <t>Adapt 390</t>
  </si>
  <si>
    <t>Drug A</t>
  </si>
  <si>
    <t>Drug B</t>
  </si>
  <si>
    <t>Adapt 397</t>
  </si>
  <si>
    <t>2-sample T, unequal var, two tail</t>
  </si>
  <si>
    <t>H0: Mu(A) = Mu(B)</t>
  </si>
  <si>
    <t>Ha: Mu(A) &lt;&gt; Mu(B)</t>
  </si>
  <si>
    <t>Process A</t>
  </si>
  <si>
    <t>Process B</t>
  </si>
  <si>
    <t>Adapt 403</t>
  </si>
  <si>
    <t xml:space="preserve">Swimmer </t>
  </si>
  <si>
    <t>January Best</t>
  </si>
  <si>
    <t>March Best</t>
  </si>
  <si>
    <t>H0: Mu(J)= Mu(M)</t>
  </si>
  <si>
    <t>Ha: Mu(J) &gt; Mu(M)</t>
  </si>
  <si>
    <t>Var J</t>
  </si>
  <si>
    <t>Var M</t>
  </si>
  <si>
    <t>Adapt 415</t>
  </si>
  <si>
    <t>Adapt 409</t>
  </si>
  <si>
    <t>Afr Am</t>
  </si>
  <si>
    <t>Hisp</t>
  </si>
  <si>
    <t>Cauc</t>
  </si>
  <si>
    <t>Asian</t>
  </si>
  <si>
    <t>Hired</t>
  </si>
  <si>
    <t>Not Hired</t>
  </si>
  <si>
    <t>If P-Value &lt; alpha, reject</t>
  </si>
  <si>
    <t>H0: Independent; Ha: Not 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</si>
</sst>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44" fontId="0" fillId="0" borderId="0" xfId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G14"/>
    </sheetView>
  </sheetViews>
  <sheetFormatPr defaultRowHeight="15" x14ac:dyDescent="0.25"/>
  <cols>
    <col min="2" max="2" width="18.7109375" customWidth="1"/>
    <col min="4" max="4" width="41.85546875" style="1" customWidth="1"/>
    <col min="5" max="5" width="12" bestFit="1" customWidth="1"/>
    <col min="6" max="6" width="12.42578125" customWidth="1"/>
  </cols>
  <sheetData>
    <row r="1" spans="1:7" x14ac:dyDescent="0.25">
      <c r="A1" s="13" t="s">
        <v>0</v>
      </c>
      <c r="B1" s="13"/>
      <c r="C1" s="13"/>
      <c r="D1" s="13"/>
      <c r="E1" s="13"/>
    </row>
    <row r="2" spans="1:7" x14ac:dyDescent="0.25">
      <c r="G2" t="s">
        <v>8</v>
      </c>
    </row>
    <row r="3" spans="1:7" x14ac:dyDescent="0.25">
      <c r="B3" t="s">
        <v>6</v>
      </c>
      <c r="D3" s="1" t="s">
        <v>1</v>
      </c>
      <c r="E3">
        <v>75</v>
      </c>
    </row>
    <row r="4" spans="1:7" x14ac:dyDescent="0.25">
      <c r="B4" t="s">
        <v>7</v>
      </c>
      <c r="D4" s="1" t="s">
        <v>2</v>
      </c>
      <c r="E4">
        <v>400</v>
      </c>
    </row>
    <row r="5" spans="1:7" x14ac:dyDescent="0.25">
      <c r="D5" s="1" t="s">
        <v>3</v>
      </c>
      <c r="E5">
        <v>73</v>
      </c>
    </row>
    <row r="6" spans="1:7" x14ac:dyDescent="0.25">
      <c r="D6" s="1" t="s">
        <v>4</v>
      </c>
      <c r="E6">
        <v>30</v>
      </c>
    </row>
    <row r="7" spans="1:7" x14ac:dyDescent="0.25">
      <c r="D7" s="1" t="s">
        <v>5</v>
      </c>
      <c r="E7">
        <v>0.05</v>
      </c>
    </row>
    <row r="8" spans="1:7" x14ac:dyDescent="0.25">
      <c r="D8" s="1" t="s">
        <v>9</v>
      </c>
      <c r="E8">
        <f>ABS(E5-E3)</f>
        <v>2</v>
      </c>
    </row>
    <row r="9" spans="1:7" x14ac:dyDescent="0.25">
      <c r="D9" s="1" t="s">
        <v>10</v>
      </c>
      <c r="E9">
        <f>E8</f>
        <v>2</v>
      </c>
    </row>
    <row r="11" spans="1:7" x14ac:dyDescent="0.25">
      <c r="D11" s="1" t="s">
        <v>11</v>
      </c>
      <c r="E11">
        <f>2*(1-_xlfn.NORM.DIST(E3+E8, E3, (E6/SQRT(E4)), TRUE))</f>
        <v>0.18242243945173575</v>
      </c>
      <c r="F11" t="str">
        <f ca="1">_xlfn.FORMULATEXT(E11)</f>
        <v>=2*(1-NORM.DIST(E3+E8, E3, (E6/SQRT(E4)), TRUE))</v>
      </c>
    </row>
    <row r="12" spans="1:7" x14ac:dyDescent="0.25">
      <c r="F12" t="s">
        <v>12</v>
      </c>
    </row>
    <row r="14" spans="1:7" x14ac:dyDescent="0.25">
      <c r="D14" s="1" t="s">
        <v>13</v>
      </c>
      <c r="F14" s="2" t="str">
        <f>IF(E11&gt;E7, "Fail to reject", "Reject")</f>
        <v>Fail to reject</v>
      </c>
    </row>
    <row r="17" spans="1:7" x14ac:dyDescent="0.25">
      <c r="A17" s="13" t="s">
        <v>23</v>
      </c>
      <c r="B17" s="13"/>
      <c r="C17" s="13"/>
      <c r="D17" s="13"/>
      <c r="E17" s="13"/>
      <c r="G17" t="s">
        <v>19</v>
      </c>
    </row>
    <row r="19" spans="1:7" x14ac:dyDescent="0.25">
      <c r="B19" t="s">
        <v>20</v>
      </c>
      <c r="D19" s="1" t="s">
        <v>1</v>
      </c>
      <c r="E19">
        <v>12</v>
      </c>
    </row>
    <row r="20" spans="1:7" x14ac:dyDescent="0.25">
      <c r="B20" t="s">
        <v>21</v>
      </c>
      <c r="D20" s="1" t="s">
        <v>2</v>
      </c>
      <c r="E20">
        <v>100</v>
      </c>
    </row>
    <row r="21" spans="1:7" x14ac:dyDescent="0.25">
      <c r="D21" s="1" t="s">
        <v>15</v>
      </c>
      <c r="E21">
        <v>11.9</v>
      </c>
    </row>
    <row r="22" spans="1:7" x14ac:dyDescent="0.25">
      <c r="D22" s="1" t="s">
        <v>4</v>
      </c>
      <c r="E22">
        <v>0.2</v>
      </c>
    </row>
    <row r="23" spans="1:7" x14ac:dyDescent="0.25">
      <c r="D23" s="1" t="s">
        <v>5</v>
      </c>
      <c r="E23">
        <v>0.01</v>
      </c>
    </row>
    <row r="24" spans="1:7" x14ac:dyDescent="0.25">
      <c r="D24" s="1" t="s">
        <v>9</v>
      </c>
      <c r="E24">
        <f>ABS(E21-E19)</f>
        <v>9.9999999999999645E-2</v>
      </c>
    </row>
    <row r="25" spans="1:7" x14ac:dyDescent="0.25">
      <c r="D25" s="1" t="s">
        <v>25</v>
      </c>
    </row>
    <row r="27" spans="1:7" x14ac:dyDescent="0.25">
      <c r="D27" s="1" t="s">
        <v>22</v>
      </c>
      <c r="E27">
        <f>_xlfn.NORM.DIST(E21, E19, (E22/SQRT(E20)), TRUE)</f>
        <v>2.866515718792198E-7</v>
      </c>
      <c r="F27" t="str">
        <f ca="1">_xlfn.FORMULATEXT(E27)</f>
        <v>=NORM.DIST(E21, E19, (E22/SQRT(E20)), TRUE)</v>
      </c>
    </row>
    <row r="30" spans="1:7" x14ac:dyDescent="0.25">
      <c r="D30" s="1" t="s">
        <v>13</v>
      </c>
      <c r="F30" s="2" t="str">
        <f>IF(E27&gt;E23, "Fail to reject", "Reject")</f>
        <v>Reject</v>
      </c>
    </row>
    <row r="33" spans="1:7" x14ac:dyDescent="0.25">
      <c r="A33" s="13" t="s">
        <v>24</v>
      </c>
      <c r="B33" s="13"/>
      <c r="C33" s="13"/>
      <c r="D33" s="13"/>
      <c r="E33" s="13"/>
      <c r="G33" t="s">
        <v>18</v>
      </c>
    </row>
    <row r="35" spans="1:7" x14ac:dyDescent="0.25">
      <c r="B35" t="s">
        <v>14</v>
      </c>
      <c r="D35" s="1" t="s">
        <v>1</v>
      </c>
      <c r="E35">
        <v>40000</v>
      </c>
    </row>
    <row r="36" spans="1:7" x14ac:dyDescent="0.25">
      <c r="B36" t="s">
        <v>17</v>
      </c>
      <c r="D36" s="1" t="s">
        <v>2</v>
      </c>
      <c r="E36">
        <v>100</v>
      </c>
    </row>
    <row r="37" spans="1:7" x14ac:dyDescent="0.25">
      <c r="D37" s="1" t="s">
        <v>15</v>
      </c>
      <c r="E37">
        <v>41000</v>
      </c>
    </row>
    <row r="38" spans="1:7" x14ac:dyDescent="0.25">
      <c r="D38" s="1" t="s">
        <v>4</v>
      </c>
      <c r="E38">
        <v>10000</v>
      </c>
    </row>
    <row r="39" spans="1:7" x14ac:dyDescent="0.25">
      <c r="D39" s="1" t="s">
        <v>5</v>
      </c>
      <c r="E39">
        <v>0.1</v>
      </c>
    </row>
    <row r="40" spans="1:7" x14ac:dyDescent="0.25">
      <c r="D40" s="1" t="s">
        <v>9</v>
      </c>
      <c r="E40">
        <f>ABS(E37-E35)</f>
        <v>1000</v>
      </c>
    </row>
    <row r="41" spans="1:7" x14ac:dyDescent="0.25">
      <c r="D41" s="1" t="s">
        <v>16</v>
      </c>
    </row>
    <row r="43" spans="1:7" x14ac:dyDescent="0.25">
      <c r="D43" s="1" t="s">
        <v>26</v>
      </c>
      <c r="E43">
        <f>1-_xlfn.NORM.DIST(E37, E35, (E38/SQRT(E36)), TRUE)</f>
        <v>0.15865525393145696</v>
      </c>
      <c r="F43" t="str">
        <f ca="1">_xlfn.FORMULATEXT(E43)</f>
        <v>=1-NORM.DIST(E37, E35, (E38/SQRT(E36)), TRUE)</v>
      </c>
    </row>
    <row r="46" spans="1:7" x14ac:dyDescent="0.25">
      <c r="D46" s="1" t="s">
        <v>13</v>
      </c>
      <c r="F46" s="2" t="str">
        <f>IF(E43&gt;E39, "Fail to reject", "Reject")</f>
        <v>Fail to reject</v>
      </c>
    </row>
  </sheetData>
  <mergeCells count="3">
    <mergeCell ref="A1:E1"/>
    <mergeCell ref="A17:E17"/>
    <mergeCell ref="A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selection sqref="A1:G19"/>
    </sheetView>
  </sheetViews>
  <sheetFormatPr defaultRowHeight="15" x14ac:dyDescent="0.25"/>
  <cols>
    <col min="2" max="2" width="13.7109375" customWidth="1"/>
    <col min="4" max="4" width="47.85546875" customWidth="1"/>
  </cols>
  <sheetData>
    <row r="1" spans="1:7" x14ac:dyDescent="0.25">
      <c r="A1" s="13" t="s">
        <v>0</v>
      </c>
      <c r="B1" s="13"/>
      <c r="C1" s="13"/>
      <c r="D1" s="13"/>
      <c r="E1" s="13"/>
    </row>
    <row r="2" spans="1:7" x14ac:dyDescent="0.25">
      <c r="D2" s="1"/>
      <c r="G2" t="s">
        <v>8</v>
      </c>
    </row>
    <row r="3" spans="1:7" x14ac:dyDescent="0.25">
      <c r="B3" t="s">
        <v>6</v>
      </c>
      <c r="D3" s="1" t="s">
        <v>1</v>
      </c>
      <c r="E3">
        <v>75</v>
      </c>
    </row>
    <row r="4" spans="1:7" x14ac:dyDescent="0.25">
      <c r="B4" t="s">
        <v>7</v>
      </c>
      <c r="D4" s="1" t="s">
        <v>2</v>
      </c>
      <c r="E4">
        <v>25</v>
      </c>
    </row>
    <row r="5" spans="1:7" x14ac:dyDescent="0.25">
      <c r="D5" s="1" t="s">
        <v>3</v>
      </c>
      <c r="E5">
        <v>74</v>
      </c>
    </row>
    <row r="6" spans="1:7" x14ac:dyDescent="0.25">
      <c r="D6" s="1" t="s">
        <v>4</v>
      </c>
      <c r="E6">
        <v>5</v>
      </c>
    </row>
    <row r="7" spans="1:7" x14ac:dyDescent="0.25">
      <c r="D7" s="1" t="s">
        <v>5</v>
      </c>
      <c r="E7">
        <v>0.05</v>
      </c>
    </row>
    <row r="8" spans="1:7" x14ac:dyDescent="0.25">
      <c r="D8" s="1" t="s">
        <v>9</v>
      </c>
      <c r="E8">
        <f>ABS(E5-E3)</f>
        <v>1</v>
      </c>
    </row>
    <row r="9" spans="1:7" x14ac:dyDescent="0.25">
      <c r="D9" s="1" t="s">
        <v>10</v>
      </c>
      <c r="E9">
        <f>E8</f>
        <v>1</v>
      </c>
    </row>
    <row r="10" spans="1:7" x14ac:dyDescent="0.25">
      <c r="D10" s="1"/>
    </row>
    <row r="11" spans="1:7" x14ac:dyDescent="0.25">
      <c r="D11" s="1" t="s">
        <v>27</v>
      </c>
      <c r="E11">
        <f>_xlfn.T.INV(E7/2, E4-1)</f>
        <v>-2.0638985616280254</v>
      </c>
      <c r="F11" t="str">
        <f ca="1">_xlfn.FORMULATEXT(E11)</f>
        <v>=T.INV(E7/2, E4-1)</v>
      </c>
    </row>
    <row r="12" spans="1:7" x14ac:dyDescent="0.25">
      <c r="D12" s="1" t="s">
        <v>28</v>
      </c>
      <c r="E12">
        <f>E11*E6/SQRT(E4)</f>
        <v>-2.0638985616280254</v>
      </c>
    </row>
    <row r="13" spans="1:7" x14ac:dyDescent="0.25">
      <c r="D13" s="1"/>
    </row>
    <row r="14" spans="1:7" x14ac:dyDescent="0.25">
      <c r="D14" s="1" t="s">
        <v>30</v>
      </c>
      <c r="E14">
        <f>E8*E6/SQRT(E4)</f>
        <v>1</v>
      </c>
    </row>
    <row r="15" spans="1:7" x14ac:dyDescent="0.25">
      <c r="D15" s="1" t="s">
        <v>31</v>
      </c>
      <c r="E15">
        <f>2*(1-_xlfn.T.DIST(E14,E4-1,TRUE))</f>
        <v>0.32728688127978511</v>
      </c>
      <c r="F15" t="str">
        <f ca="1">_xlfn.FORMULATEXT(E15)</f>
        <v>=2*(1-T.DIST(E14,E4-1,TRUE))</v>
      </c>
    </row>
    <row r="16" spans="1:7" x14ac:dyDescent="0.25">
      <c r="D16" s="1"/>
    </row>
    <row r="17" spans="1:7" x14ac:dyDescent="0.25">
      <c r="D17" s="1"/>
    </row>
    <row r="18" spans="1:7" x14ac:dyDescent="0.25">
      <c r="D18" s="1" t="s">
        <v>29</v>
      </c>
      <c r="F18" s="2" t="str">
        <f>IF(ABS(E11)&gt;E8, "Fail to reject", "Reject")</f>
        <v>Fail to reject</v>
      </c>
    </row>
    <row r="19" spans="1:7" x14ac:dyDescent="0.25">
      <c r="D19" s="1" t="s">
        <v>13</v>
      </c>
      <c r="F19" s="2" t="str">
        <f>IF(E15&gt;E7, "Fail to reject", "Reject")</f>
        <v>Fail to reject</v>
      </c>
    </row>
    <row r="22" spans="1:7" x14ac:dyDescent="0.25">
      <c r="A22" s="13" t="s">
        <v>23</v>
      </c>
      <c r="B22" s="13"/>
      <c r="C22" s="13"/>
      <c r="D22" s="13"/>
      <c r="E22" s="13"/>
    </row>
    <row r="23" spans="1:7" x14ac:dyDescent="0.25">
      <c r="D23" s="1"/>
      <c r="G23" t="s">
        <v>19</v>
      </c>
    </row>
    <row r="24" spans="1:7" x14ac:dyDescent="0.25">
      <c r="B24" t="s">
        <v>20</v>
      </c>
      <c r="D24" s="1" t="s">
        <v>1</v>
      </c>
      <c r="E24">
        <v>12</v>
      </c>
    </row>
    <row r="25" spans="1:7" x14ac:dyDescent="0.25">
      <c r="B25" t="s">
        <v>21</v>
      </c>
      <c r="D25" s="1" t="s">
        <v>2</v>
      </c>
      <c r="E25">
        <v>10</v>
      </c>
    </row>
    <row r="26" spans="1:7" x14ac:dyDescent="0.25">
      <c r="D26" s="1" t="s">
        <v>3</v>
      </c>
      <c r="E26">
        <v>11.9</v>
      </c>
    </row>
    <row r="27" spans="1:7" x14ac:dyDescent="0.25">
      <c r="D27" s="1" t="s">
        <v>4</v>
      </c>
      <c r="E27">
        <v>0.2</v>
      </c>
    </row>
    <row r="28" spans="1:7" x14ac:dyDescent="0.25">
      <c r="D28" s="1" t="s">
        <v>5</v>
      </c>
      <c r="E28">
        <v>0.01</v>
      </c>
    </row>
    <row r="29" spans="1:7" x14ac:dyDescent="0.25">
      <c r="D29" s="1" t="s">
        <v>39</v>
      </c>
      <c r="E29">
        <f>E26-E24</f>
        <v>-9.9999999999999645E-2</v>
      </c>
    </row>
    <row r="30" spans="1:7" x14ac:dyDescent="0.25">
      <c r="D30" s="1"/>
    </row>
    <row r="31" spans="1:7" x14ac:dyDescent="0.25">
      <c r="D31" s="1" t="s">
        <v>43</v>
      </c>
      <c r="E31">
        <f>_xlfn.T.INV(E28, E25-1)</f>
        <v>-2.8214379250258084</v>
      </c>
      <c r="F31" t="str">
        <f ca="1">_xlfn.FORMULATEXT(E31)</f>
        <v>=T.INV(E28, E25-1)</v>
      </c>
    </row>
    <row r="32" spans="1:7" x14ac:dyDescent="0.25">
      <c r="D32" s="1" t="s">
        <v>35</v>
      </c>
      <c r="E32">
        <f>E31*E27/SQRT(E25)</f>
        <v>-0.17844340239721881</v>
      </c>
      <c r="F32" t="str">
        <f ca="1">_xlfn.FORMULATEXT(E32)</f>
        <v>=E31*E27/SQRT(E25)</v>
      </c>
    </row>
    <row r="33" spans="1:7" x14ac:dyDescent="0.25">
      <c r="D33" s="1" t="s">
        <v>36</v>
      </c>
      <c r="E33">
        <f>E24+E32</f>
        <v>11.821556597602781</v>
      </c>
      <c r="F33" t="str">
        <f ca="1">_xlfn.FORMULATEXT(E33)</f>
        <v>=E24+E32</v>
      </c>
    </row>
    <row r="34" spans="1:7" x14ac:dyDescent="0.25">
      <c r="D34" s="1"/>
    </row>
    <row r="35" spans="1:7" x14ac:dyDescent="0.25">
      <c r="D35" s="1" t="s">
        <v>38</v>
      </c>
      <c r="E35">
        <f>E29/(E27/SQRT(E25))</f>
        <v>-1.5811388300841842</v>
      </c>
      <c r="F35" t="str">
        <f ca="1">_xlfn.FORMULATEXT(E35)</f>
        <v>=E29/(E27/SQRT(E25))</v>
      </c>
    </row>
    <row r="36" spans="1:7" x14ac:dyDescent="0.25">
      <c r="D36" s="1" t="s">
        <v>34</v>
      </c>
      <c r="E36">
        <f>_xlfn.T.DIST(E35,E25-1,TRUE)</f>
        <v>7.4152353683280395E-2</v>
      </c>
      <c r="F36" t="str">
        <f ca="1">_xlfn.FORMULATEXT(E36)</f>
        <v>=T.DIST(E35,E25-1,TRUE)</v>
      </c>
    </row>
    <row r="37" spans="1:7" x14ac:dyDescent="0.25">
      <c r="D37" s="1"/>
    </row>
    <row r="38" spans="1:7" x14ac:dyDescent="0.25">
      <c r="D38" s="1" t="s">
        <v>37</v>
      </c>
      <c r="F38" s="2" t="str">
        <f>IF(E26&gt;E33, "Fail to reject", "Reject")</f>
        <v>Fail to reject</v>
      </c>
    </row>
    <row r="39" spans="1:7" x14ac:dyDescent="0.25">
      <c r="D39" s="1" t="s">
        <v>13</v>
      </c>
      <c r="F39" s="2" t="str">
        <f>IF(E36&gt;E28, "Fail to reject", "Reject")</f>
        <v>Fail to reject</v>
      </c>
    </row>
    <row r="43" spans="1:7" x14ac:dyDescent="0.25">
      <c r="A43" s="13" t="s">
        <v>24</v>
      </c>
      <c r="B43" s="13"/>
      <c r="C43" s="13"/>
      <c r="D43" s="13"/>
      <c r="E43" s="13"/>
    </row>
    <row r="44" spans="1:7" x14ac:dyDescent="0.25">
      <c r="D44" s="1"/>
      <c r="G44" t="s">
        <v>18</v>
      </c>
    </row>
    <row r="45" spans="1:7" x14ac:dyDescent="0.25">
      <c r="B45" t="s">
        <v>14</v>
      </c>
      <c r="D45" s="1" t="s">
        <v>1</v>
      </c>
      <c r="E45">
        <v>40000</v>
      </c>
    </row>
    <row r="46" spans="1:7" x14ac:dyDescent="0.25">
      <c r="B46" t="s">
        <v>17</v>
      </c>
      <c r="D46" s="1" t="s">
        <v>2</v>
      </c>
      <c r="E46">
        <v>20</v>
      </c>
    </row>
    <row r="47" spans="1:7" x14ac:dyDescent="0.25">
      <c r="D47" s="1" t="s">
        <v>3</v>
      </c>
      <c r="E47">
        <v>41000</v>
      </c>
    </row>
    <row r="48" spans="1:7" x14ac:dyDescent="0.25">
      <c r="D48" s="1" t="s">
        <v>4</v>
      </c>
      <c r="E48">
        <v>2000</v>
      </c>
    </row>
    <row r="49" spans="4:6" x14ac:dyDescent="0.25">
      <c r="D49" s="1" t="s">
        <v>5</v>
      </c>
      <c r="E49">
        <v>0.1</v>
      </c>
    </row>
    <row r="50" spans="4:6" x14ac:dyDescent="0.25">
      <c r="D50" s="1" t="s">
        <v>39</v>
      </c>
      <c r="E50">
        <f>E47-E45</f>
        <v>1000</v>
      </c>
    </row>
    <row r="51" spans="4:6" x14ac:dyDescent="0.25">
      <c r="D51" s="1"/>
    </row>
    <row r="52" spans="4:6" x14ac:dyDescent="0.25">
      <c r="D52" s="1" t="s">
        <v>32</v>
      </c>
      <c r="E52">
        <f>_xlfn.T.INV(E49, E46-1)</f>
        <v>-1.3277282090267981</v>
      </c>
      <c r="F52" t="str">
        <f ca="1">_xlfn.FORMULATEXT(E52)</f>
        <v>=T.INV(E49, E46-1)</v>
      </c>
    </row>
    <row r="53" spans="4:6" x14ac:dyDescent="0.25">
      <c r="D53" s="1" t="s">
        <v>42</v>
      </c>
      <c r="E53">
        <f>ABS(E52)*E48/SQRT(E46)</f>
        <v>593.7781062055941</v>
      </c>
      <c r="F53" t="str">
        <f ca="1">_xlfn.FORMULATEXT(E53)</f>
        <v>=ABS(E52)*E48/SQRT(E46)</v>
      </c>
    </row>
    <row r="54" spans="4:6" x14ac:dyDescent="0.25">
      <c r="D54" s="1" t="s">
        <v>33</v>
      </c>
      <c r="E54">
        <f>E45+E53</f>
        <v>40593.778106205595</v>
      </c>
      <c r="F54" t="str">
        <f ca="1">_xlfn.FORMULATEXT(E54)</f>
        <v>=E45+E53</v>
      </c>
    </row>
    <row r="55" spans="4:6" x14ac:dyDescent="0.25">
      <c r="D55" s="1"/>
    </row>
    <row r="56" spans="4:6" x14ac:dyDescent="0.25">
      <c r="D56" s="1" t="s">
        <v>38</v>
      </c>
      <c r="E56">
        <f>E50/(E48/SQRT(E46))</f>
        <v>2.2360679774997898</v>
      </c>
      <c r="F56" t="str">
        <f ca="1">_xlfn.FORMULATEXT(E56)</f>
        <v>=E50/(E48/SQRT(E46))</v>
      </c>
    </row>
    <row r="57" spans="4:6" x14ac:dyDescent="0.25">
      <c r="D57" s="1" t="s">
        <v>40</v>
      </c>
      <c r="E57">
        <f>1-_xlfn.T.DIST(E56,E46-1,TRUE)</f>
        <v>1.8770274774262519E-2</v>
      </c>
      <c r="F57" t="str">
        <f ca="1">_xlfn.FORMULATEXT(E57)</f>
        <v>=1-T.DIST(E56,E46-1,TRUE)</v>
      </c>
    </row>
    <row r="58" spans="4:6" x14ac:dyDescent="0.25">
      <c r="D58" s="1"/>
    </row>
    <row r="59" spans="4:6" x14ac:dyDescent="0.25">
      <c r="D59" s="1" t="s">
        <v>41</v>
      </c>
      <c r="F59" s="2" t="str">
        <f>IF(E47&gt;E54, "Reject", "Fail to reject")</f>
        <v>Reject</v>
      </c>
    </row>
    <row r="60" spans="4:6" x14ac:dyDescent="0.25">
      <c r="D60" s="1" t="s">
        <v>13</v>
      </c>
      <c r="F60" s="2" t="str">
        <f>IF(E57&gt;E49, "Fail to reject", "Reject")</f>
        <v>Reject</v>
      </c>
    </row>
  </sheetData>
  <mergeCells count="3">
    <mergeCell ref="A1:E1"/>
    <mergeCell ref="A22:E22"/>
    <mergeCell ref="A43:E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33" sqref="A33:G45"/>
    </sheetView>
  </sheetViews>
  <sheetFormatPr defaultRowHeight="15" x14ac:dyDescent="0.25"/>
  <cols>
    <col min="4" max="4" width="25.5703125" style="1" customWidth="1"/>
  </cols>
  <sheetData>
    <row r="1" spans="1:7" x14ac:dyDescent="0.25">
      <c r="A1" s="13" t="s">
        <v>0</v>
      </c>
      <c r="B1" s="13"/>
      <c r="C1" s="13"/>
      <c r="D1" s="13"/>
      <c r="E1" s="13"/>
    </row>
    <row r="2" spans="1:7" x14ac:dyDescent="0.25">
      <c r="G2" t="s">
        <v>45</v>
      </c>
    </row>
    <row r="3" spans="1:7" x14ac:dyDescent="0.25">
      <c r="B3" t="s">
        <v>44</v>
      </c>
      <c r="D3" s="1" t="s">
        <v>2</v>
      </c>
      <c r="E3">
        <v>500</v>
      </c>
    </row>
    <row r="4" spans="1:7" x14ac:dyDescent="0.25">
      <c r="B4" t="s">
        <v>51</v>
      </c>
      <c r="D4" s="1" t="s">
        <v>4</v>
      </c>
      <c r="E4">
        <v>10</v>
      </c>
    </row>
    <row r="5" spans="1:7" x14ac:dyDescent="0.25">
      <c r="D5" s="1" t="s">
        <v>46</v>
      </c>
      <c r="E5">
        <v>0.01</v>
      </c>
    </row>
    <row r="6" spans="1:7" x14ac:dyDescent="0.25">
      <c r="D6" s="1" t="s">
        <v>5</v>
      </c>
      <c r="E6">
        <v>0.05</v>
      </c>
    </row>
    <row r="7" spans="1:7" x14ac:dyDescent="0.25">
      <c r="D7" s="1" t="s">
        <v>47</v>
      </c>
      <c r="E7">
        <f>SQRT(E5*(1-E5)/E3)</f>
        <v>4.4497190922573975E-3</v>
      </c>
    </row>
    <row r="9" spans="1:7" x14ac:dyDescent="0.25">
      <c r="D9" s="1" t="s">
        <v>48</v>
      </c>
      <c r="E9">
        <f>(E4/E3 - E5)/E7</f>
        <v>2.2473328748774737</v>
      </c>
    </row>
    <row r="11" spans="1:7" x14ac:dyDescent="0.25">
      <c r="D11" s="1" t="s">
        <v>49</v>
      </c>
      <c r="E11">
        <f>_xlfn.BINOM.DIST.RANGE(E3, E5, 0, E4)</f>
        <v>0.98675643290022053</v>
      </c>
      <c r="F11" t="str">
        <f ca="1">_xlfn.FORMULATEXT(E11)</f>
        <v>=BINOM.DIST.RANGE(E3, E5, 0, E4)</v>
      </c>
    </row>
    <row r="13" spans="1:7" x14ac:dyDescent="0.25">
      <c r="D13" s="1" t="s">
        <v>50</v>
      </c>
      <c r="F13" s="2" t="str">
        <f>IF(E11&lt;E6, "Reject", "Fail to Reject")</f>
        <v>Fail to Reject</v>
      </c>
    </row>
    <row r="16" spans="1:7" x14ac:dyDescent="0.25">
      <c r="A16" s="13" t="s">
        <v>23</v>
      </c>
      <c r="B16" s="13"/>
      <c r="C16" s="13"/>
      <c r="D16" s="13"/>
      <c r="E16" s="13"/>
    </row>
    <row r="17" spans="2:7" x14ac:dyDescent="0.25">
      <c r="G17" t="s">
        <v>8</v>
      </c>
    </row>
    <row r="18" spans="2:7" x14ac:dyDescent="0.25">
      <c r="B18" t="s">
        <v>52</v>
      </c>
      <c r="D18" s="1" t="s">
        <v>2</v>
      </c>
      <c r="E18">
        <v>300</v>
      </c>
    </row>
    <row r="19" spans="2:7" x14ac:dyDescent="0.25">
      <c r="B19" t="s">
        <v>53</v>
      </c>
      <c r="D19" s="1" t="s">
        <v>4</v>
      </c>
      <c r="E19">
        <v>180</v>
      </c>
    </row>
    <row r="20" spans="2:7" x14ac:dyDescent="0.25">
      <c r="D20" s="1" t="s">
        <v>46</v>
      </c>
      <c r="E20">
        <v>0.7</v>
      </c>
    </row>
    <row r="21" spans="2:7" x14ac:dyDescent="0.25">
      <c r="D21" s="1" t="s">
        <v>5</v>
      </c>
      <c r="E21">
        <v>0.05</v>
      </c>
    </row>
    <row r="22" spans="2:7" x14ac:dyDescent="0.25">
      <c r="D22" s="1" t="s">
        <v>47</v>
      </c>
      <c r="E22">
        <f>SQRT(E20*(1-E20)/E18)</f>
        <v>2.6457513110645908E-2</v>
      </c>
    </row>
    <row r="24" spans="2:7" x14ac:dyDescent="0.25">
      <c r="D24" s="1" t="s">
        <v>48</v>
      </c>
      <c r="E24">
        <f>(E19/E18 - E20)/E22</f>
        <v>-3.7796447300922713</v>
      </c>
    </row>
    <row r="26" spans="2:7" x14ac:dyDescent="0.25">
      <c r="D26" s="1" t="s">
        <v>54</v>
      </c>
      <c r="E26">
        <f>_xlfn.BINOM.DIST.RANGE(E18, E20, 0, E19)</f>
        <v>1.4273609100093817E-4</v>
      </c>
      <c r="F26" t="str">
        <f ca="1">_xlfn.FORMULATEXT(E26)</f>
        <v>=BINOM.DIST.RANGE(E18, E20, 0, E19)</v>
      </c>
    </row>
    <row r="27" spans="2:7" x14ac:dyDescent="0.25">
      <c r="D27" s="1" t="s">
        <v>56</v>
      </c>
      <c r="E27">
        <f>_xlfn.BINOM.DIST.RANGE(E18, E20, E19, E18)</f>
        <v>0.99991092203990883</v>
      </c>
      <c r="F27" t="str">
        <f ca="1">_xlfn.FORMULATEXT(E27)</f>
        <v>=BINOM.DIST.RANGE(E18, E20, E19, E18)</v>
      </c>
    </row>
    <row r="28" spans="2:7" x14ac:dyDescent="0.25">
      <c r="D28" s="1" t="s">
        <v>49</v>
      </c>
      <c r="E28">
        <f>2*MIN(E26, E27)</f>
        <v>2.8547218200187635E-4</v>
      </c>
      <c r="F28" t="str">
        <f ca="1">_xlfn.FORMULATEXT(E28)</f>
        <v>=2*MIN(E26, E27)</v>
      </c>
    </row>
    <row r="30" spans="2:7" x14ac:dyDescent="0.25">
      <c r="D30" s="1" t="s">
        <v>50</v>
      </c>
      <c r="F30" s="2" t="str">
        <f>IF(E28&lt;E21, "Reject", "Fail to Reject")</f>
        <v>Reject</v>
      </c>
    </row>
    <row r="33" spans="1:7" x14ac:dyDescent="0.25">
      <c r="A33" s="13" t="s">
        <v>24</v>
      </c>
      <c r="B33" s="13"/>
      <c r="C33" s="13"/>
      <c r="D33" s="13"/>
      <c r="E33" s="13"/>
    </row>
    <row r="34" spans="1:7" x14ac:dyDescent="0.25">
      <c r="G34" t="s">
        <v>55</v>
      </c>
    </row>
    <row r="35" spans="1:7" x14ac:dyDescent="0.25">
      <c r="B35" t="s">
        <v>44</v>
      </c>
      <c r="D35" s="1" t="s">
        <v>2</v>
      </c>
      <c r="E35">
        <v>870</v>
      </c>
    </row>
    <row r="36" spans="1:7" x14ac:dyDescent="0.25">
      <c r="B36" t="s">
        <v>51</v>
      </c>
      <c r="D36" s="1" t="s">
        <v>4</v>
      </c>
      <c r="E36">
        <v>339</v>
      </c>
    </row>
    <row r="37" spans="1:7" x14ac:dyDescent="0.25">
      <c r="D37" s="1" t="s">
        <v>46</v>
      </c>
      <c r="E37">
        <v>0.79</v>
      </c>
    </row>
    <row r="38" spans="1:7" x14ac:dyDescent="0.25">
      <c r="D38" s="1" t="s">
        <v>5</v>
      </c>
      <c r="E38">
        <v>0.01</v>
      </c>
    </row>
    <row r="39" spans="1:7" x14ac:dyDescent="0.25">
      <c r="D39" s="1" t="s">
        <v>47</v>
      </c>
      <c r="E39">
        <f>SQRT(E37*(1-E37)/E35)</f>
        <v>1.3809042514686303E-2</v>
      </c>
    </row>
    <row r="41" spans="1:7" x14ac:dyDescent="0.25">
      <c r="D41" s="1" t="s">
        <v>48</v>
      </c>
      <c r="E41">
        <f>(E36/E35 - E37)/E39</f>
        <v>-28.991497937704878</v>
      </c>
    </row>
    <row r="43" spans="1:7" x14ac:dyDescent="0.25">
      <c r="D43" s="1" t="s">
        <v>54</v>
      </c>
      <c r="E43">
        <f>_xlfn.BINOM.DIST.RANGE(E35, E37, 0, E36)</f>
        <v>3.4379110917551427E-144</v>
      </c>
      <c r="F43" t="str">
        <f ca="1">_xlfn.FORMULATEXT(E43)</f>
        <v>=BINOM.DIST.RANGE(E35, E37, 0, E36)</v>
      </c>
    </row>
    <row r="45" spans="1:7" x14ac:dyDescent="0.25">
      <c r="D45" s="1" t="s">
        <v>50</v>
      </c>
      <c r="F45" s="2" t="str">
        <f>IF(E43&lt;E38, "Reject", "Fail to Reject")</f>
        <v>Reject</v>
      </c>
    </row>
  </sheetData>
  <mergeCells count="3">
    <mergeCell ref="A1:E1"/>
    <mergeCell ref="A16:E16"/>
    <mergeCell ref="A33:E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9"/>
  <sheetViews>
    <sheetView topLeftCell="M1" workbookViewId="0">
      <selection activeCell="W1" sqref="W1:AC14"/>
    </sheetView>
  </sheetViews>
  <sheetFormatPr defaultRowHeight="15" x14ac:dyDescent="0.25"/>
  <cols>
    <col min="3" max="3" width="12.85546875" bestFit="1" customWidth="1"/>
    <col min="4" max="4" width="9.140625" style="1"/>
    <col min="5" max="5" width="12" bestFit="1" customWidth="1"/>
    <col min="6" max="6" width="19.85546875" customWidth="1"/>
    <col min="14" max="14" width="12.85546875" bestFit="1" customWidth="1"/>
    <col min="15" max="15" width="9.140625" style="1"/>
    <col min="16" max="16" width="12" bestFit="1" customWidth="1"/>
    <col min="17" max="17" width="19.85546875" customWidth="1"/>
    <col min="20" max="20" width="8.42578125" bestFit="1" customWidth="1"/>
    <col min="21" max="21" width="10.140625" bestFit="1" customWidth="1"/>
    <col min="25" max="25" width="12.85546875" bestFit="1" customWidth="1"/>
    <col min="26" max="26" width="9.140625" style="1"/>
    <col min="27" max="27" width="12" bestFit="1" customWidth="1"/>
    <col min="28" max="28" width="19.85546875" customWidth="1"/>
  </cols>
  <sheetData>
    <row r="1" spans="1:33" x14ac:dyDescent="0.25">
      <c r="A1" s="13" t="s">
        <v>0</v>
      </c>
      <c r="B1" s="13"/>
      <c r="C1" s="13"/>
      <c r="D1" s="13"/>
      <c r="E1" s="13"/>
      <c r="I1" t="s">
        <v>57</v>
      </c>
      <c r="J1" t="s">
        <v>58</v>
      </c>
      <c r="L1" s="13" t="s">
        <v>23</v>
      </c>
      <c r="M1" s="13"/>
      <c r="N1" s="13"/>
      <c r="O1" s="13"/>
      <c r="P1" s="13"/>
      <c r="T1" t="s">
        <v>87</v>
      </c>
      <c r="U1" t="s">
        <v>88</v>
      </c>
      <c r="W1" s="13" t="s">
        <v>24</v>
      </c>
      <c r="X1" s="13"/>
      <c r="Y1" s="13"/>
      <c r="Z1" s="13"/>
      <c r="AA1" s="13"/>
      <c r="AF1" t="s">
        <v>96</v>
      </c>
      <c r="AG1" t="s">
        <v>97</v>
      </c>
    </row>
    <row r="2" spans="1:33" x14ac:dyDescent="0.25">
      <c r="F2" t="s">
        <v>59</v>
      </c>
      <c r="I2">
        <v>3.0800000000000001E-2</v>
      </c>
      <c r="J2">
        <v>8.3999999999999995E-3</v>
      </c>
      <c r="Q2" t="s">
        <v>93</v>
      </c>
      <c r="T2" s="7">
        <v>66</v>
      </c>
      <c r="U2" s="7">
        <v>88</v>
      </c>
      <c r="AB2" t="s">
        <v>98</v>
      </c>
      <c r="AE2">
        <v>1</v>
      </c>
      <c r="AF2">
        <v>9</v>
      </c>
      <c r="AG2">
        <v>10</v>
      </c>
    </row>
    <row r="3" spans="1:33" x14ac:dyDescent="0.25">
      <c r="F3" t="s">
        <v>86</v>
      </c>
      <c r="I3">
        <v>3.1600000000000003E-2</v>
      </c>
      <c r="J3">
        <v>4.2000000000000003E-2</v>
      </c>
      <c r="T3" s="7">
        <v>54</v>
      </c>
      <c r="U3" s="7">
        <v>56</v>
      </c>
      <c r="AE3">
        <v>2</v>
      </c>
      <c r="AF3">
        <v>17</v>
      </c>
      <c r="AG3">
        <v>20</v>
      </c>
    </row>
    <row r="4" spans="1:33" x14ac:dyDescent="0.25">
      <c r="A4" t="s">
        <v>73</v>
      </c>
      <c r="D4" s="1" t="s">
        <v>5</v>
      </c>
      <c r="E4">
        <v>0.05</v>
      </c>
      <c r="I4">
        <v>4.5499999999999999E-2</v>
      </c>
      <c r="J4">
        <v>4.5400000000000003E-2</v>
      </c>
      <c r="L4" t="s">
        <v>94</v>
      </c>
      <c r="O4" s="1" t="s">
        <v>5</v>
      </c>
      <c r="P4">
        <v>0.05</v>
      </c>
      <c r="T4" s="7">
        <v>44</v>
      </c>
      <c r="U4" s="7">
        <v>46</v>
      </c>
      <c r="W4" t="s">
        <v>99</v>
      </c>
      <c r="Z4" s="1" t="s">
        <v>5</v>
      </c>
      <c r="AA4">
        <v>0.01</v>
      </c>
      <c r="AE4">
        <v>3</v>
      </c>
      <c r="AF4">
        <v>14</v>
      </c>
      <c r="AG4">
        <v>12</v>
      </c>
    </row>
    <row r="5" spans="1:33" x14ac:dyDescent="0.25">
      <c r="A5" t="s">
        <v>74</v>
      </c>
      <c r="D5" s="1" t="s">
        <v>60</v>
      </c>
      <c r="E5">
        <f>G24</f>
        <v>5.0419117324432605E-2</v>
      </c>
      <c r="F5" s="2" t="str">
        <f>IF(E5&lt;E4, "Reject", "Fail to Reject")</f>
        <v>Fail to Reject</v>
      </c>
      <c r="I5">
        <v>2.3099999999999999E-2</v>
      </c>
      <c r="J5">
        <v>-2.5600000000000001E-2</v>
      </c>
      <c r="L5" t="s">
        <v>95</v>
      </c>
      <c r="O5" s="1" t="s">
        <v>60</v>
      </c>
      <c r="P5" s="3" t="s">
        <v>89</v>
      </c>
      <c r="Q5" s="8" t="s">
        <v>89</v>
      </c>
      <c r="T5" s="7">
        <v>42</v>
      </c>
      <c r="U5" s="7">
        <v>60</v>
      </c>
      <c r="W5" t="s">
        <v>100</v>
      </c>
      <c r="Z5" s="1" t="s">
        <v>60</v>
      </c>
      <c r="AA5" s="3" t="s">
        <v>89</v>
      </c>
      <c r="AB5" s="8" t="s">
        <v>89</v>
      </c>
      <c r="AE5">
        <v>4</v>
      </c>
      <c r="AF5">
        <v>17</v>
      </c>
      <c r="AG5">
        <v>15</v>
      </c>
    </row>
    <row r="6" spans="1:33" x14ac:dyDescent="0.25">
      <c r="D6" s="1" t="s">
        <v>85</v>
      </c>
      <c r="E6">
        <f>G39</f>
        <v>5.4236727148888372E-2</v>
      </c>
      <c r="F6" s="2" t="str">
        <f>IF(E6&lt;E4, "Reject", "Fail to Reject")</f>
        <v>Fail to Reject</v>
      </c>
      <c r="I6">
        <v>1.0699999999999999E-2</v>
      </c>
      <c r="J6">
        <v>8.7900000000000006E-2</v>
      </c>
      <c r="O6" s="1" t="s">
        <v>85</v>
      </c>
      <c r="P6">
        <f>R24</f>
        <v>1.2404584692124304E-2</v>
      </c>
      <c r="Q6" s="2" t="str">
        <f>IF(P6&lt;P4, "Reject", "Fail to Reject")</f>
        <v>Reject</v>
      </c>
      <c r="T6" s="7">
        <v>42</v>
      </c>
      <c r="U6" s="7">
        <v>58</v>
      </c>
      <c r="Z6" s="1" t="s">
        <v>85</v>
      </c>
      <c r="AA6">
        <f>AC26</f>
        <v>0.81538992943164934</v>
      </c>
      <c r="AB6" s="2" t="str">
        <f>IF(AA6&lt;AA4, "Reject", "Fail to Reject")</f>
        <v>Fail to Reject</v>
      </c>
      <c r="AE6">
        <v>5</v>
      </c>
      <c r="AF6">
        <v>23</v>
      </c>
      <c r="AG6">
        <v>23</v>
      </c>
    </row>
    <row r="7" spans="1:33" x14ac:dyDescent="0.25">
      <c r="I7">
        <v>9.5999999999999992E-3</v>
      </c>
      <c r="J7">
        <v>1.8599999999999998E-2</v>
      </c>
      <c r="T7" s="7">
        <v>38</v>
      </c>
      <c r="U7" s="7">
        <v>54</v>
      </c>
      <c r="AE7">
        <v>6</v>
      </c>
      <c r="AF7">
        <v>13</v>
      </c>
      <c r="AG7">
        <v>14</v>
      </c>
    </row>
    <row r="8" spans="1:33" x14ac:dyDescent="0.25">
      <c r="I8">
        <v>3.2000000000000002E-3</v>
      </c>
      <c r="J8">
        <v>7.9600000000000004E-2</v>
      </c>
      <c r="T8" s="7">
        <v>38</v>
      </c>
      <c r="U8" s="7">
        <v>52</v>
      </c>
      <c r="AE8">
        <v>7</v>
      </c>
      <c r="AF8">
        <v>22</v>
      </c>
      <c r="AG8">
        <v>19</v>
      </c>
    </row>
    <row r="9" spans="1:33" x14ac:dyDescent="0.25">
      <c r="D9" s="1" t="s">
        <v>61</v>
      </c>
      <c r="E9">
        <f>_xlfn.VAR.P(I$2:I$89)</f>
        <v>9.2901861570247987E-4</v>
      </c>
      <c r="I9">
        <v>1.8E-3</v>
      </c>
      <c r="J9">
        <v>4.4699999999999997E-2</v>
      </c>
      <c r="O9" s="1" t="s">
        <v>61</v>
      </c>
      <c r="P9">
        <f>_xlfn.VAR.P(T$2:T$89)</f>
        <v>213.63265306122449</v>
      </c>
      <c r="T9" s="7">
        <v>22</v>
      </c>
      <c r="U9" s="7">
        <v>34</v>
      </c>
      <c r="Z9" s="1" t="s">
        <v>61</v>
      </c>
      <c r="AA9">
        <f>_xlfn.VAR.P(AE$2:AE$89)</f>
        <v>33.25</v>
      </c>
      <c r="AE9">
        <v>8</v>
      </c>
      <c r="AF9">
        <v>11</v>
      </c>
      <c r="AG9">
        <v>11</v>
      </c>
    </row>
    <row r="10" spans="1:33" x14ac:dyDescent="0.25">
      <c r="D10" s="1" t="s">
        <v>62</v>
      </c>
      <c r="E10">
        <f>_xlfn.VAR.P(J$2:J$89)</f>
        <v>6.0023807321797542E-3</v>
      </c>
      <c r="I10">
        <v>1.6999999999999999E-3</v>
      </c>
      <c r="J10">
        <v>5.0200000000000002E-2</v>
      </c>
      <c r="O10" s="1" t="s">
        <v>62</v>
      </c>
      <c r="P10">
        <f>_xlfn.VAR.P(U$2:U$89)</f>
        <v>235.34693877551021</v>
      </c>
      <c r="T10" s="7">
        <v>22</v>
      </c>
      <c r="U10" s="7">
        <v>44</v>
      </c>
      <c r="Z10" s="1" t="s">
        <v>62</v>
      </c>
      <c r="AA10">
        <f>_xlfn.VAR.P(AF$2:AF$89)</f>
        <v>23.51</v>
      </c>
      <c r="AE10">
        <v>9</v>
      </c>
      <c r="AF10">
        <v>20</v>
      </c>
      <c r="AG10">
        <v>22</v>
      </c>
    </row>
    <row r="11" spans="1:33" x14ac:dyDescent="0.25">
      <c r="I11">
        <v>3.0000000000000001E-3</v>
      </c>
      <c r="J11">
        <v>1.38E-2</v>
      </c>
      <c r="T11" s="7">
        <v>28</v>
      </c>
      <c r="U11" s="7">
        <v>44</v>
      </c>
      <c r="AE11">
        <v>10</v>
      </c>
      <c r="AF11">
        <v>17</v>
      </c>
      <c r="AG11">
        <v>19</v>
      </c>
    </row>
    <row r="12" spans="1:33" x14ac:dyDescent="0.25">
      <c r="C12" t="s">
        <v>76</v>
      </c>
      <c r="D12" s="1" t="s">
        <v>75</v>
      </c>
      <c r="E12">
        <f>_xlfn.F.TEST(I2:I89, J2:J89)</f>
        <v>3.6868060252103916E-16</v>
      </c>
      <c r="F12" t="str">
        <f>IF(E12&lt;E4, "Unequal", "Equal")</f>
        <v>Unequal</v>
      </c>
      <c r="I12">
        <v>8.0000000000000004E-4</v>
      </c>
      <c r="J12">
        <v>4.2099999999999999E-2</v>
      </c>
      <c r="N12" t="s">
        <v>76</v>
      </c>
      <c r="O12" s="1" t="s">
        <v>75</v>
      </c>
      <c r="P12">
        <f>_xlfn.F.TEST(T2:T89, U2:U89)</f>
        <v>0.86409777195239779</v>
      </c>
      <c r="Q12" t="str">
        <f>IF(P12&lt;P4, "Unequal", "Equal")</f>
        <v>Equal</v>
      </c>
      <c r="T12" s="7">
        <v>24</v>
      </c>
      <c r="U12" s="7">
        <v>42</v>
      </c>
      <c r="Y12" t="s">
        <v>76</v>
      </c>
      <c r="Z12" s="1" t="s">
        <v>75</v>
      </c>
      <c r="AA12">
        <f>_xlfn.F.TEST(AE2:AE89, AF2:AF89)</f>
        <v>0.45702125213209938</v>
      </c>
      <c r="AB12" t="str">
        <f>IF(AA12&lt;AA4, "Unequal", "Equal")</f>
        <v>Equal</v>
      </c>
      <c r="AE12">
        <v>11</v>
      </c>
      <c r="AF12">
        <v>26</v>
      </c>
      <c r="AG12">
        <v>25</v>
      </c>
    </row>
    <row r="13" spans="1:33" x14ac:dyDescent="0.25">
      <c r="I13">
        <v>4.0000000000000002E-4</v>
      </c>
      <c r="J13">
        <v>4.41E-2</v>
      </c>
      <c r="T13" s="7">
        <v>18</v>
      </c>
      <c r="U13" s="7">
        <v>38</v>
      </c>
      <c r="AE13">
        <v>12</v>
      </c>
      <c r="AF13">
        <v>13</v>
      </c>
      <c r="AG13">
        <v>10</v>
      </c>
    </row>
    <row r="14" spans="1:33" x14ac:dyDescent="0.25">
      <c r="F14" t="s">
        <v>63</v>
      </c>
      <c r="I14">
        <v>2.9999999999999997E-4</v>
      </c>
      <c r="J14">
        <v>5.3999999999999999E-2</v>
      </c>
      <c r="Q14" t="s">
        <v>91</v>
      </c>
      <c r="T14" s="7">
        <v>22</v>
      </c>
      <c r="U14" s="7">
        <v>26</v>
      </c>
      <c r="AB14" t="s">
        <v>101</v>
      </c>
      <c r="AE14">
        <v>13</v>
      </c>
      <c r="AF14">
        <v>12</v>
      </c>
      <c r="AG14">
        <v>13</v>
      </c>
    </row>
    <row r="15" spans="1:33" ht="15.75" thickBot="1" x14ac:dyDescent="0.3">
      <c r="I15">
        <v>8.0000000000000004E-4</v>
      </c>
      <c r="J15">
        <v>-2.0199999999999999E-2</v>
      </c>
      <c r="T15" s="7">
        <v>12</v>
      </c>
      <c r="U15" s="7">
        <v>26</v>
      </c>
      <c r="AE15">
        <v>14</v>
      </c>
      <c r="AF15">
        <v>15</v>
      </c>
      <c r="AG15">
        <v>17</v>
      </c>
    </row>
    <row r="16" spans="1:33" x14ac:dyDescent="0.25">
      <c r="F16" s="6"/>
      <c r="G16" s="6" t="s">
        <v>57</v>
      </c>
      <c r="H16" s="6" t="s">
        <v>58</v>
      </c>
      <c r="I16">
        <v>3.3999999999999998E-3</v>
      </c>
      <c r="J16">
        <v>2.29E-2</v>
      </c>
      <c r="Q16" s="6"/>
      <c r="R16" s="6" t="s">
        <v>87</v>
      </c>
      <c r="S16" s="6" t="s">
        <v>88</v>
      </c>
      <c r="AB16" s="6"/>
      <c r="AC16" s="6" t="s">
        <v>96</v>
      </c>
      <c r="AD16" s="6" t="s">
        <v>97</v>
      </c>
      <c r="AE16">
        <v>15</v>
      </c>
      <c r="AF16">
        <v>19</v>
      </c>
      <c r="AG16">
        <v>17</v>
      </c>
    </row>
    <row r="17" spans="6:33" x14ac:dyDescent="0.25">
      <c r="F17" s="4" t="s">
        <v>64</v>
      </c>
      <c r="G17" s="4">
        <v>3.494545454545455E-2</v>
      </c>
      <c r="H17" s="4">
        <v>5.2307954545454532E-2</v>
      </c>
      <c r="I17">
        <v>3.8E-3</v>
      </c>
      <c r="J17">
        <v>2.4899999999999999E-2</v>
      </c>
      <c r="Q17" s="4" t="s">
        <v>64</v>
      </c>
      <c r="R17" s="4">
        <v>33.714285714285715</v>
      </c>
      <c r="S17" s="4">
        <v>47.714285714285715</v>
      </c>
      <c r="AB17" s="4" t="s">
        <v>64</v>
      </c>
      <c r="AC17" s="4">
        <v>15.7</v>
      </c>
      <c r="AD17" s="4">
        <v>15.8</v>
      </c>
      <c r="AE17">
        <v>16</v>
      </c>
      <c r="AF17">
        <v>16</v>
      </c>
      <c r="AG17">
        <v>18</v>
      </c>
    </row>
    <row r="18" spans="6:33" x14ac:dyDescent="0.25">
      <c r="F18" s="4" t="s">
        <v>65</v>
      </c>
      <c r="G18" s="4">
        <v>9.2900000000000003E-4</v>
      </c>
      <c r="H18" s="4">
        <v>6.0020000000000004E-3</v>
      </c>
      <c r="I18">
        <v>3.8E-3</v>
      </c>
      <c r="J18">
        <v>2.58E-2</v>
      </c>
      <c r="Q18" s="4" t="s">
        <v>78</v>
      </c>
      <c r="R18" s="4">
        <v>230.06593406593407</v>
      </c>
      <c r="S18" s="4">
        <v>253.45054945054932</v>
      </c>
      <c r="AB18" s="4" t="s">
        <v>78</v>
      </c>
      <c r="AC18" s="4">
        <v>24.747368421052624</v>
      </c>
      <c r="AD18" s="4">
        <v>25.957894736842096</v>
      </c>
      <c r="AE18">
        <v>17</v>
      </c>
      <c r="AF18">
        <v>9</v>
      </c>
      <c r="AG18">
        <v>11</v>
      </c>
    </row>
    <row r="19" spans="6:33" x14ac:dyDescent="0.25">
      <c r="F19" s="4" t="s">
        <v>66</v>
      </c>
      <c r="G19" s="4">
        <v>88</v>
      </c>
      <c r="H19" s="4">
        <v>88</v>
      </c>
      <c r="I19">
        <v>3.8E-3</v>
      </c>
      <c r="J19">
        <v>3.7999999999999999E-2</v>
      </c>
      <c r="Q19" s="4" t="s">
        <v>66</v>
      </c>
      <c r="R19" s="4">
        <v>14</v>
      </c>
      <c r="S19" s="4">
        <v>14</v>
      </c>
      <c r="AB19" s="4" t="s">
        <v>66</v>
      </c>
      <c r="AC19" s="4">
        <v>20</v>
      </c>
      <c r="AD19" s="4">
        <v>20</v>
      </c>
      <c r="AE19">
        <v>18</v>
      </c>
      <c r="AF19">
        <v>21</v>
      </c>
      <c r="AG19">
        <v>22</v>
      </c>
    </row>
    <row r="20" spans="6:33" x14ac:dyDescent="0.25">
      <c r="F20" s="4" t="s">
        <v>67</v>
      </c>
      <c r="G20" s="4">
        <v>0</v>
      </c>
      <c r="H20" s="4"/>
      <c r="I20">
        <v>3.8E-3</v>
      </c>
      <c r="J20">
        <v>3.1300000000000001E-2</v>
      </c>
      <c r="Q20" s="4" t="s">
        <v>92</v>
      </c>
      <c r="R20" s="4">
        <v>241.7582417582417</v>
      </c>
      <c r="S20" s="4"/>
      <c r="AB20" s="4" t="s">
        <v>102</v>
      </c>
      <c r="AC20" s="4">
        <v>0.92988928386119185</v>
      </c>
      <c r="AD20" s="4"/>
      <c r="AE20">
        <v>19</v>
      </c>
      <c r="AF20">
        <v>10</v>
      </c>
      <c r="AG20">
        <v>8</v>
      </c>
    </row>
    <row r="21" spans="6:33" x14ac:dyDescent="0.25">
      <c r="F21" s="4" t="s">
        <v>68</v>
      </c>
      <c r="G21" s="4">
        <v>-1.9563909510400017</v>
      </c>
      <c r="H21" s="4"/>
      <c r="I21">
        <v>5.7000000000000002E-3</v>
      </c>
      <c r="J21">
        <v>9.1999999999999998E-3</v>
      </c>
      <c r="Q21" s="4" t="s">
        <v>67</v>
      </c>
      <c r="R21" s="4">
        <v>0</v>
      </c>
      <c r="S21" s="4"/>
      <c r="AB21" s="4" t="s">
        <v>67</v>
      </c>
      <c r="AC21" s="4">
        <v>0</v>
      </c>
      <c r="AD21" s="4"/>
      <c r="AE21">
        <v>20</v>
      </c>
      <c r="AF21">
        <v>10</v>
      </c>
      <c r="AG21">
        <v>10</v>
      </c>
    </row>
    <row r="22" spans="6:33" x14ac:dyDescent="0.25">
      <c r="F22" s="4" t="s">
        <v>69</v>
      </c>
      <c r="G22" s="4">
        <v>2.5209558662216303E-2</v>
      </c>
      <c r="H22" s="4"/>
      <c r="I22">
        <v>1.0200000000000001E-2</v>
      </c>
      <c r="J22">
        <v>1.95E-2</v>
      </c>
      <c r="Q22" s="4" t="s">
        <v>79</v>
      </c>
      <c r="R22" s="4">
        <v>26</v>
      </c>
      <c r="S22" s="4"/>
      <c r="AB22" s="4" t="s">
        <v>79</v>
      </c>
      <c r="AC22" s="4">
        <v>19</v>
      </c>
      <c r="AD22" s="4"/>
    </row>
    <row r="23" spans="6:33" x14ac:dyDescent="0.25">
      <c r="F23" s="4" t="s">
        <v>70</v>
      </c>
      <c r="G23" s="4">
        <v>1.6448536269514715</v>
      </c>
      <c r="H23" s="4"/>
      <c r="I23">
        <v>1.0999999999999999E-2</v>
      </c>
      <c r="J23">
        <v>4.6600000000000003E-2</v>
      </c>
      <c r="Q23" s="4" t="s">
        <v>80</v>
      </c>
      <c r="R23" s="4">
        <v>-2.3822449305415492</v>
      </c>
      <c r="S23" s="4"/>
      <c r="AB23" s="4" t="s">
        <v>80</v>
      </c>
      <c r="AC23" s="4">
        <v>-0.23674289353667621</v>
      </c>
      <c r="AD23" s="4"/>
    </row>
    <row r="24" spans="6:33" x14ac:dyDescent="0.25">
      <c r="F24" s="4" t="s">
        <v>71</v>
      </c>
      <c r="G24" s="4">
        <v>5.0419117324432605E-2</v>
      </c>
      <c r="H24" s="4"/>
      <c r="I24">
        <v>1.17E-2</v>
      </c>
      <c r="J24">
        <v>4.3E-3</v>
      </c>
      <c r="Q24" s="4" t="s">
        <v>81</v>
      </c>
      <c r="R24" s="4">
        <v>1.2404584692124304E-2</v>
      </c>
      <c r="S24" s="4"/>
      <c r="AB24" s="4" t="s">
        <v>81</v>
      </c>
      <c r="AC24" s="4">
        <v>0.40769496471582467</v>
      </c>
      <c r="AD24" s="4"/>
    </row>
    <row r="25" spans="6:33" ht="15.75" thickBot="1" x14ac:dyDescent="0.3">
      <c r="F25" s="5" t="s">
        <v>72</v>
      </c>
      <c r="G25" s="5">
        <v>1.9599639845400536</v>
      </c>
      <c r="H25" s="5"/>
      <c r="I25">
        <v>1.4800000000000001E-2</v>
      </c>
      <c r="J25">
        <v>-3.0000000000000001E-3</v>
      </c>
      <c r="Q25" s="4" t="s">
        <v>82</v>
      </c>
      <c r="R25" s="4">
        <v>1.7056179197592738</v>
      </c>
      <c r="S25" s="4"/>
      <c r="AB25" s="4" t="s">
        <v>82</v>
      </c>
      <c r="AC25" s="4">
        <v>2.5394831906239612</v>
      </c>
      <c r="AD25" s="4"/>
    </row>
    <row r="26" spans="6:33" x14ac:dyDescent="0.25">
      <c r="I26">
        <v>1.67E-2</v>
      </c>
      <c r="J26">
        <v>2.2700000000000001E-2</v>
      </c>
      <c r="Q26" s="4" t="s">
        <v>83</v>
      </c>
      <c r="R26" s="4">
        <v>2.4809169384248608E-2</v>
      </c>
      <c r="S26" s="4"/>
      <c r="AB26" s="4" t="s">
        <v>83</v>
      </c>
      <c r="AC26" s="4">
        <v>0.81538992943164934</v>
      </c>
      <c r="AD26" s="4"/>
    </row>
    <row r="27" spans="6:33" ht="15.75" thickBot="1" x14ac:dyDescent="0.3">
      <c r="I27">
        <v>1.89E-2</v>
      </c>
      <c r="J27">
        <v>4.1399999999999999E-2</v>
      </c>
      <c r="Q27" s="5" t="s">
        <v>84</v>
      </c>
      <c r="R27" s="5">
        <v>2.0555294386428731</v>
      </c>
      <c r="S27" s="5"/>
      <c r="AB27" s="5" t="s">
        <v>84</v>
      </c>
      <c r="AC27" s="5">
        <v>2.8609346064649799</v>
      </c>
      <c r="AD27" s="5"/>
    </row>
    <row r="28" spans="6:33" x14ac:dyDescent="0.25">
      <c r="F28" t="s">
        <v>77</v>
      </c>
      <c r="I28">
        <v>9.5999999999999992E-3</v>
      </c>
      <c r="J28">
        <v>3.2899999999999999E-2</v>
      </c>
    </row>
    <row r="29" spans="6:33" ht="15.75" thickBot="1" x14ac:dyDescent="0.3">
      <c r="I29">
        <v>1.66E-2</v>
      </c>
      <c r="J29">
        <v>-1.34E-2</v>
      </c>
    </row>
    <row r="30" spans="6:33" x14ac:dyDescent="0.25">
      <c r="F30" s="6"/>
      <c r="G30" s="6" t="s">
        <v>57</v>
      </c>
      <c r="H30" s="6" t="s">
        <v>58</v>
      </c>
      <c r="I30">
        <v>2.5600000000000001E-2</v>
      </c>
      <c r="J30">
        <v>-2.2599999999999999E-2</v>
      </c>
    </row>
    <row r="31" spans="6:33" x14ac:dyDescent="0.25">
      <c r="F31" s="4" t="s">
        <v>64</v>
      </c>
      <c r="G31" s="4">
        <v>3.494545454545455E-2</v>
      </c>
      <c r="H31" s="4">
        <v>5.2307954545454532E-2</v>
      </c>
      <c r="I31">
        <v>3.2300000000000002E-2</v>
      </c>
      <c r="J31">
        <v>6.8000000000000005E-2</v>
      </c>
    </row>
    <row r="32" spans="6:33" x14ac:dyDescent="0.25">
      <c r="F32" s="4" t="s">
        <v>78</v>
      </c>
      <c r="G32" s="4">
        <v>9.3969699059561168E-4</v>
      </c>
      <c r="H32" s="4">
        <v>6.0713736141588329E-3</v>
      </c>
      <c r="I32">
        <v>1.78E-2</v>
      </c>
      <c r="J32">
        <v>-2.1000000000000001E-2</v>
      </c>
    </row>
    <row r="33" spans="6:10" x14ac:dyDescent="0.25">
      <c r="F33" s="4" t="s">
        <v>66</v>
      </c>
      <c r="G33" s="4">
        <v>88</v>
      </c>
      <c r="H33" s="4">
        <v>88</v>
      </c>
      <c r="I33">
        <v>3.2599999999999997E-2</v>
      </c>
      <c r="J33">
        <v>-2.6499999999999999E-2</v>
      </c>
    </row>
    <row r="34" spans="6:10" x14ac:dyDescent="0.25">
      <c r="F34" s="4" t="s">
        <v>67</v>
      </c>
      <c r="G34" s="4">
        <v>0</v>
      </c>
      <c r="H34" s="4"/>
      <c r="I34">
        <v>3.0499999999999999E-2</v>
      </c>
      <c r="J34">
        <v>0.1164</v>
      </c>
    </row>
    <row r="35" spans="6:10" x14ac:dyDescent="0.25">
      <c r="F35" s="4" t="s">
        <v>79</v>
      </c>
      <c r="G35" s="4">
        <v>113</v>
      </c>
      <c r="H35" s="4"/>
      <c r="I35">
        <v>2.2700000000000001E-2</v>
      </c>
      <c r="J35">
        <v>2.06E-2</v>
      </c>
    </row>
    <row r="36" spans="6:10" x14ac:dyDescent="0.25">
      <c r="F36" s="4" t="s">
        <v>80</v>
      </c>
      <c r="G36" s="4">
        <v>-1.9451872957647982</v>
      </c>
      <c r="H36" s="4"/>
      <c r="I36">
        <v>2.7799999999999998E-2</v>
      </c>
      <c r="J36">
        <v>5.6899999999999999E-2</v>
      </c>
    </row>
    <row r="37" spans="6:10" x14ac:dyDescent="0.25">
      <c r="F37" s="4" t="s">
        <v>81</v>
      </c>
      <c r="G37" s="4">
        <v>2.7118363574444186E-2</v>
      </c>
      <c r="H37" s="4"/>
      <c r="I37">
        <v>3.1099999999999999E-2</v>
      </c>
      <c r="J37">
        <v>1.6799999999999999E-2</v>
      </c>
    </row>
    <row r="38" spans="6:10" x14ac:dyDescent="0.25">
      <c r="F38" s="4" t="s">
        <v>82</v>
      </c>
      <c r="G38" s="4">
        <v>1.6584502163399364</v>
      </c>
      <c r="H38" s="4"/>
      <c r="I38">
        <v>3.5099999999999999E-2</v>
      </c>
      <c r="J38">
        <v>3.73E-2</v>
      </c>
    </row>
    <row r="39" spans="6:10" x14ac:dyDescent="0.25">
      <c r="F39" s="4" t="s">
        <v>83</v>
      </c>
      <c r="G39" s="4">
        <v>5.4236727148888372E-2</v>
      </c>
      <c r="H39" s="4"/>
      <c r="I39">
        <v>3.9E-2</v>
      </c>
      <c r="J39">
        <v>7.1999999999999998E-3</v>
      </c>
    </row>
    <row r="40" spans="6:10" ht="15.75" thickBot="1" x14ac:dyDescent="0.3">
      <c r="F40" s="5" t="s">
        <v>84</v>
      </c>
      <c r="G40" s="5">
        <v>1.9811803594146622</v>
      </c>
      <c r="H40" s="5"/>
      <c r="I40">
        <v>4.8399999999999999E-2</v>
      </c>
      <c r="J40">
        <v>2.9100000000000001E-2</v>
      </c>
    </row>
    <row r="41" spans="6:10" x14ac:dyDescent="0.25">
      <c r="I41">
        <v>4.3299999999999998E-2</v>
      </c>
      <c r="J41">
        <v>-1.5800000000000002E-2</v>
      </c>
    </row>
    <row r="42" spans="6:10" x14ac:dyDescent="0.25">
      <c r="I42">
        <v>5.2600000000000001E-2</v>
      </c>
      <c r="J42">
        <v>3.27E-2</v>
      </c>
    </row>
    <row r="43" spans="6:10" x14ac:dyDescent="0.25">
      <c r="I43">
        <v>6.5600000000000006E-2</v>
      </c>
      <c r="J43">
        <v>-5.0099999999999999E-2</v>
      </c>
    </row>
    <row r="44" spans="6:10" x14ac:dyDescent="0.25">
      <c r="I44">
        <v>6.6900000000000001E-2</v>
      </c>
      <c r="J44">
        <v>0.16750000000000001</v>
      </c>
    </row>
    <row r="45" spans="6:10" x14ac:dyDescent="0.25">
      <c r="I45">
        <v>4.5400000000000003E-2</v>
      </c>
      <c r="J45">
        <v>9.7900000000000001E-2</v>
      </c>
    </row>
    <row r="46" spans="6:10" x14ac:dyDescent="0.25">
      <c r="I46">
        <v>3.95E-2</v>
      </c>
      <c r="J46">
        <v>2.8199999999999999E-2</v>
      </c>
    </row>
    <row r="47" spans="6:10" x14ac:dyDescent="0.25">
      <c r="I47">
        <v>6.7299999999999999E-2</v>
      </c>
      <c r="J47">
        <v>3.6600000000000001E-2</v>
      </c>
    </row>
    <row r="48" spans="6:10" x14ac:dyDescent="0.25">
      <c r="I48">
        <v>7.7799999999999994E-2</v>
      </c>
      <c r="J48">
        <v>1.9900000000000001E-2</v>
      </c>
    </row>
    <row r="49" spans="9:10" x14ac:dyDescent="0.25">
      <c r="I49">
        <v>5.9900000000000002E-2</v>
      </c>
      <c r="J49">
        <v>3.61E-2</v>
      </c>
    </row>
    <row r="50" spans="9:10" x14ac:dyDescent="0.25">
      <c r="I50">
        <v>4.9700000000000001E-2</v>
      </c>
      <c r="J50">
        <v>0.1598</v>
      </c>
    </row>
    <row r="51" spans="9:10" x14ac:dyDescent="0.25">
      <c r="I51">
        <v>5.1299999999999998E-2</v>
      </c>
      <c r="J51">
        <v>1.29E-2</v>
      </c>
    </row>
    <row r="52" spans="9:10" x14ac:dyDescent="0.25">
      <c r="I52">
        <v>6.93E-2</v>
      </c>
      <c r="J52">
        <v>-7.7999999999999996E-3</v>
      </c>
    </row>
    <row r="53" spans="9:10" x14ac:dyDescent="0.25">
      <c r="I53">
        <v>9.9400000000000002E-2</v>
      </c>
      <c r="J53">
        <v>6.7000000000000002E-3</v>
      </c>
    </row>
    <row r="54" spans="9:10" x14ac:dyDescent="0.25">
      <c r="I54">
        <v>0.11219999999999999</v>
      </c>
      <c r="J54">
        <v>-2.9899999999999999E-2</v>
      </c>
    </row>
    <row r="55" spans="9:10" x14ac:dyDescent="0.25">
      <c r="I55">
        <v>0.14299999999999999</v>
      </c>
      <c r="J55">
        <v>8.2000000000000003E-2</v>
      </c>
    </row>
    <row r="56" spans="9:10" x14ac:dyDescent="0.25">
      <c r="I56">
        <v>0.1101</v>
      </c>
      <c r="J56">
        <v>0.3281</v>
      </c>
    </row>
    <row r="57" spans="9:10" x14ac:dyDescent="0.25">
      <c r="I57">
        <v>8.4500000000000006E-2</v>
      </c>
      <c r="J57">
        <v>3.2000000000000001E-2</v>
      </c>
    </row>
    <row r="58" spans="9:10" x14ac:dyDescent="0.25">
      <c r="I58">
        <v>9.6100000000000005E-2</v>
      </c>
      <c r="J58">
        <v>0.13730000000000001</v>
      </c>
    </row>
    <row r="59" spans="9:10" x14ac:dyDescent="0.25">
      <c r="I59">
        <v>7.4899999999999994E-2</v>
      </c>
      <c r="J59">
        <v>0.2571</v>
      </c>
    </row>
    <row r="60" spans="9:10" x14ac:dyDescent="0.25">
      <c r="I60">
        <v>6.0400000000000002E-2</v>
      </c>
      <c r="J60">
        <v>0.24279999999999999</v>
      </c>
    </row>
    <row r="61" spans="9:10" x14ac:dyDescent="0.25">
      <c r="I61">
        <v>5.7200000000000001E-2</v>
      </c>
      <c r="J61">
        <v>-4.9599999999999998E-2</v>
      </c>
    </row>
    <row r="62" spans="9:10" x14ac:dyDescent="0.25">
      <c r="I62">
        <v>6.4500000000000002E-2</v>
      </c>
      <c r="J62">
        <v>8.2199999999999995E-2</v>
      </c>
    </row>
    <row r="63" spans="9:10" x14ac:dyDescent="0.25">
      <c r="I63">
        <v>8.1100000000000005E-2</v>
      </c>
      <c r="J63">
        <v>0.1769</v>
      </c>
    </row>
    <row r="64" spans="9:10" x14ac:dyDescent="0.25">
      <c r="I64">
        <v>7.5499999999999998E-2</v>
      </c>
      <c r="J64">
        <v>6.2399999999999997E-2</v>
      </c>
    </row>
    <row r="65" spans="9:10" x14ac:dyDescent="0.25">
      <c r="I65">
        <v>5.6099999999999997E-2</v>
      </c>
      <c r="J65">
        <v>0.15</v>
      </c>
    </row>
    <row r="66" spans="9:10" x14ac:dyDescent="0.25">
      <c r="I66">
        <v>3.4099999999999998E-2</v>
      </c>
      <c r="J66">
        <v>9.3600000000000003E-2</v>
      </c>
    </row>
    <row r="67" spans="9:10" x14ac:dyDescent="0.25">
      <c r="I67">
        <v>2.98E-2</v>
      </c>
      <c r="J67">
        <v>0.1421</v>
      </c>
    </row>
    <row r="68" spans="9:10" x14ac:dyDescent="0.25">
      <c r="I68">
        <v>3.9899999999999998E-2</v>
      </c>
      <c r="J68">
        <v>-8.0399999999999999E-2</v>
      </c>
    </row>
    <row r="69" spans="9:10" x14ac:dyDescent="0.25">
      <c r="I69">
        <v>5.5199999999999999E-2</v>
      </c>
      <c r="J69">
        <v>0.23480000000000001</v>
      </c>
    </row>
    <row r="70" spans="9:10" x14ac:dyDescent="0.25">
      <c r="I70">
        <v>5.0200000000000002E-2</v>
      </c>
      <c r="J70">
        <v>1.43E-2</v>
      </c>
    </row>
    <row r="71" spans="9:10" x14ac:dyDescent="0.25">
      <c r="I71">
        <v>5.0500000000000003E-2</v>
      </c>
      <c r="J71">
        <v>9.9400000000000002E-2</v>
      </c>
    </row>
    <row r="72" spans="9:10" x14ac:dyDescent="0.25">
      <c r="I72">
        <v>4.7300000000000002E-2</v>
      </c>
      <c r="J72">
        <v>0.1492</v>
      </c>
    </row>
    <row r="73" spans="9:10" x14ac:dyDescent="0.25">
      <c r="I73">
        <v>4.5100000000000001E-2</v>
      </c>
      <c r="J73">
        <v>-8.2500000000000004E-2</v>
      </c>
    </row>
    <row r="74" spans="9:10" x14ac:dyDescent="0.25">
      <c r="I74">
        <v>5.7599999999999998E-2</v>
      </c>
      <c r="J74">
        <v>0.1666</v>
      </c>
    </row>
    <row r="75" spans="9:10" x14ac:dyDescent="0.25">
      <c r="I75">
        <v>3.6700000000000003E-2</v>
      </c>
      <c r="J75">
        <v>5.57E-2</v>
      </c>
    </row>
    <row r="76" spans="9:10" x14ac:dyDescent="0.25">
      <c r="I76">
        <v>1.66E-2</v>
      </c>
      <c r="J76">
        <v>0.1512</v>
      </c>
    </row>
    <row r="77" spans="9:10" x14ac:dyDescent="0.25">
      <c r="I77">
        <v>1.03E-2</v>
      </c>
      <c r="J77">
        <v>3.8E-3</v>
      </c>
    </row>
    <row r="78" spans="9:10" x14ac:dyDescent="0.25">
      <c r="I78">
        <v>1.23E-2</v>
      </c>
      <c r="J78">
        <v>4.4900000000000002E-2</v>
      </c>
    </row>
    <row r="79" spans="9:10" x14ac:dyDescent="0.25">
      <c r="I79">
        <v>3.0099999999999998E-2</v>
      </c>
      <c r="J79">
        <v>2.87E-2</v>
      </c>
    </row>
    <row r="80" spans="9:10" x14ac:dyDescent="0.25">
      <c r="I80">
        <v>4.6800000000000001E-2</v>
      </c>
      <c r="J80">
        <v>1.9599999999999999E-2</v>
      </c>
    </row>
    <row r="81" spans="9:10" x14ac:dyDescent="0.25">
      <c r="I81">
        <v>4.6399999999999997E-2</v>
      </c>
      <c r="J81">
        <v>0.1021</v>
      </c>
    </row>
    <row r="82" spans="9:10" x14ac:dyDescent="0.25">
      <c r="I82">
        <v>1.5900000000000001E-2</v>
      </c>
      <c r="J82">
        <v>0.20100000000000001</v>
      </c>
    </row>
    <row r="83" spans="9:10" x14ac:dyDescent="0.25">
      <c r="I83">
        <v>1.4E-3</v>
      </c>
      <c r="J83">
        <v>-0.11119999999999999</v>
      </c>
    </row>
    <row r="84" spans="9:10" x14ac:dyDescent="0.25">
      <c r="I84">
        <v>1.2999999999999999E-3</v>
      </c>
      <c r="J84">
        <v>8.4599999999999995E-2</v>
      </c>
    </row>
    <row r="85" spans="9:10" x14ac:dyDescent="0.25">
      <c r="I85">
        <v>2.9999999999999997E-4</v>
      </c>
      <c r="J85">
        <v>0.16039999999999999</v>
      </c>
    </row>
    <row r="86" spans="9:10" x14ac:dyDescent="0.25">
      <c r="I86">
        <v>5.0000000000000001E-4</v>
      </c>
      <c r="J86">
        <v>2.9700000000000001E-2</v>
      </c>
    </row>
    <row r="87" spans="9:10" x14ac:dyDescent="0.25">
      <c r="I87">
        <v>6.9999999999999999E-4</v>
      </c>
      <c r="J87">
        <v>-9.0999999999999998E-2</v>
      </c>
    </row>
    <row r="88" spans="9:10" x14ac:dyDescent="0.25">
      <c r="I88">
        <v>5.0000000000000001E-4</v>
      </c>
      <c r="J88">
        <v>0.1075</v>
      </c>
    </row>
    <row r="89" spans="9:10" x14ac:dyDescent="0.25">
      <c r="I89">
        <v>2.0999999999999999E-3</v>
      </c>
      <c r="J89">
        <v>1.2800000000000001E-2</v>
      </c>
    </row>
  </sheetData>
  <mergeCells count="3">
    <mergeCell ref="A1:E1"/>
    <mergeCell ref="L1:P1"/>
    <mergeCell ref="W1:AA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H1" workbookViewId="0">
      <selection activeCell="P13" sqref="P13"/>
    </sheetView>
  </sheetViews>
  <sheetFormatPr defaultRowHeight="15" x14ac:dyDescent="0.25"/>
  <cols>
    <col min="4" max="4" width="12.42578125" bestFit="1" customWidth="1"/>
  </cols>
  <sheetData>
    <row r="1" spans="1:20" x14ac:dyDescent="0.25">
      <c r="A1" t="s">
        <v>113</v>
      </c>
      <c r="I1" t="s">
        <v>114</v>
      </c>
      <c r="P1" t="s">
        <v>78</v>
      </c>
    </row>
    <row r="2" spans="1:20" x14ac:dyDescent="0.25">
      <c r="A2" t="s">
        <v>104</v>
      </c>
      <c r="I2" t="s">
        <v>104</v>
      </c>
      <c r="P2" t="s">
        <v>104</v>
      </c>
    </row>
    <row r="3" spans="1:20" x14ac:dyDescent="0.25">
      <c r="A3" t="s">
        <v>103</v>
      </c>
      <c r="B3" t="s">
        <v>105</v>
      </c>
      <c r="C3" t="s">
        <v>106</v>
      </c>
      <c r="D3" t="s">
        <v>107</v>
      </c>
      <c r="E3" t="s">
        <v>108</v>
      </c>
      <c r="I3" t="s">
        <v>103</v>
      </c>
      <c r="J3" t="s">
        <v>105</v>
      </c>
      <c r="K3" t="s">
        <v>106</v>
      </c>
      <c r="L3" t="s">
        <v>107</v>
      </c>
      <c r="M3" t="s">
        <v>108</v>
      </c>
      <c r="P3" t="s">
        <v>103</v>
      </c>
      <c r="Q3" t="s">
        <v>105</v>
      </c>
      <c r="R3" t="s">
        <v>106</v>
      </c>
      <c r="S3" t="s">
        <v>107</v>
      </c>
      <c r="T3" t="s">
        <v>108</v>
      </c>
    </row>
    <row r="4" spans="1:20" x14ac:dyDescent="0.25">
      <c r="A4" t="s">
        <v>109</v>
      </c>
      <c r="B4">
        <v>15</v>
      </c>
      <c r="C4">
        <v>24</v>
      </c>
      <c r="D4">
        <v>25</v>
      </c>
      <c r="E4">
        <v>239</v>
      </c>
      <c r="F4">
        <f>SUM(B4:E4)</f>
        <v>303</v>
      </c>
      <c r="I4" t="s">
        <v>109</v>
      </c>
      <c r="J4">
        <f>B$8*$F4/$F$8</f>
        <v>11.497233201581027</v>
      </c>
      <c r="K4">
        <f t="shared" ref="K4:M7" si="0">C$8*$F4/$F$8</f>
        <v>16.048221343873518</v>
      </c>
      <c r="L4">
        <f t="shared" si="0"/>
        <v>17.006324110671937</v>
      </c>
      <c r="M4">
        <f t="shared" si="0"/>
        <v>258.44822134387351</v>
      </c>
      <c r="P4" t="s">
        <v>109</v>
      </c>
      <c r="Q4">
        <f t="shared" ref="Q4:T7" si="1">((B4-J4)^2)/J4</f>
        <v>1.0671589441552856</v>
      </c>
      <c r="R4">
        <f t="shared" si="1"/>
        <v>3.9400493326425439</v>
      </c>
      <c r="S4">
        <f t="shared" si="1"/>
        <v>3.7573583690273495</v>
      </c>
      <c r="T4">
        <f t="shared" si="1"/>
        <v>1.4634781058796527</v>
      </c>
    </row>
    <row r="5" spans="1:20" x14ac:dyDescent="0.25">
      <c r="A5" t="s">
        <v>110</v>
      </c>
      <c r="B5">
        <v>7</v>
      </c>
      <c r="C5">
        <v>14</v>
      </c>
      <c r="D5">
        <v>8</v>
      </c>
      <c r="E5">
        <v>273</v>
      </c>
      <c r="F5">
        <f>SUM(B5:E5)</f>
        <v>302</v>
      </c>
      <c r="I5" t="s">
        <v>110</v>
      </c>
      <c r="J5">
        <f>B$8*$F5/$F$8</f>
        <v>11.459288537549407</v>
      </c>
      <c r="K5">
        <f t="shared" si="0"/>
        <v>15.995256916996047</v>
      </c>
      <c r="L5">
        <f t="shared" si="0"/>
        <v>16.950197628458497</v>
      </c>
      <c r="M5">
        <f t="shared" si="0"/>
        <v>257.59525691699605</v>
      </c>
      <c r="P5" t="s">
        <v>110</v>
      </c>
      <c r="Q5">
        <f t="shared" si="1"/>
        <v>1.7352957119423429</v>
      </c>
      <c r="R5">
        <f t="shared" si="1"/>
        <v>0.24888941674893839</v>
      </c>
      <c r="S5">
        <f t="shared" si="1"/>
        <v>4.7259648143553354</v>
      </c>
      <c r="T5">
        <f t="shared" si="1"/>
        <v>0.92123633134217342</v>
      </c>
    </row>
    <row r="6" spans="1:20" x14ac:dyDescent="0.25">
      <c r="A6" t="s">
        <v>111</v>
      </c>
      <c r="B6">
        <v>12</v>
      </c>
      <c r="C6">
        <v>12</v>
      </c>
      <c r="D6">
        <v>14</v>
      </c>
      <c r="E6">
        <v>255</v>
      </c>
      <c r="F6">
        <f>SUM(B6:E6)</f>
        <v>293</v>
      </c>
      <c r="I6" t="s">
        <v>111</v>
      </c>
      <c r="J6">
        <f>B$8*$F6/$F$8</f>
        <v>11.117786561264822</v>
      </c>
      <c r="K6">
        <f t="shared" si="0"/>
        <v>15.518577075098815</v>
      </c>
      <c r="L6">
        <f t="shared" si="0"/>
        <v>16.44505928853755</v>
      </c>
      <c r="M6">
        <f t="shared" si="0"/>
        <v>249.91857707509882</v>
      </c>
      <c r="P6" t="s">
        <v>111</v>
      </c>
      <c r="Q6">
        <f t="shared" si="1"/>
        <v>7.0004991298951866E-2</v>
      </c>
      <c r="R6">
        <f t="shared" si="1"/>
        <v>0.79777833840684764</v>
      </c>
      <c r="S6">
        <f t="shared" si="1"/>
        <v>0.36353258565815716</v>
      </c>
      <c r="T6">
        <f t="shared" si="1"/>
        <v>0.10331708528394923</v>
      </c>
    </row>
    <row r="7" spans="1:20" x14ac:dyDescent="0.25">
      <c r="A7" t="s">
        <v>112</v>
      </c>
      <c r="B7">
        <v>14</v>
      </c>
      <c r="C7">
        <v>17</v>
      </c>
      <c r="D7">
        <v>24</v>
      </c>
      <c r="E7">
        <v>312</v>
      </c>
      <c r="F7">
        <f>SUM(B7:E7)</f>
        <v>367</v>
      </c>
      <c r="I7" t="s">
        <v>112</v>
      </c>
      <c r="J7">
        <f>B$8*$F7/$F$8</f>
        <v>13.925691699604743</v>
      </c>
      <c r="K7">
        <f t="shared" si="0"/>
        <v>19.437944664031619</v>
      </c>
      <c r="L7">
        <f t="shared" si="0"/>
        <v>20.598418972332016</v>
      </c>
      <c r="M7">
        <f t="shared" si="0"/>
        <v>313.03794466403161</v>
      </c>
      <c r="P7" t="s">
        <v>112</v>
      </c>
      <c r="Q7">
        <f t="shared" si="1"/>
        <v>3.965134103743322E-4</v>
      </c>
      <c r="R7">
        <f t="shared" si="1"/>
        <v>0.30577174117993855</v>
      </c>
      <c r="S7">
        <f t="shared" si="1"/>
        <v>0.56173017469606368</v>
      </c>
      <c r="T7">
        <f t="shared" si="1"/>
        <v>3.4415288751909719E-3</v>
      </c>
    </row>
    <row r="8" spans="1:20" x14ac:dyDescent="0.25">
      <c r="B8">
        <f>SUM(B4:B7)</f>
        <v>48</v>
      </c>
      <c r="C8">
        <f>SUM(C4:C7)</f>
        <v>67</v>
      </c>
      <c r="D8">
        <f>SUM(D4:D7)</f>
        <v>71</v>
      </c>
      <c r="E8">
        <f>SUM(E4:E7)</f>
        <v>1079</v>
      </c>
      <c r="F8">
        <f>SUM(B8:E8)</f>
        <v>1265</v>
      </c>
    </row>
    <row r="9" spans="1:20" x14ac:dyDescent="0.25">
      <c r="P9" t="s">
        <v>115</v>
      </c>
      <c r="Q9">
        <f>(COUNTA(B3:E3)-1)*(COUNTA(A4:A7)-1)</f>
        <v>9</v>
      </c>
    </row>
    <row r="10" spans="1:20" x14ac:dyDescent="0.25">
      <c r="P10" t="s">
        <v>116</v>
      </c>
      <c r="Q10">
        <f>SUM(Q4:T7)</f>
        <v>20.065403984903085</v>
      </c>
    </row>
    <row r="11" spans="1:20" x14ac:dyDescent="0.25">
      <c r="P11" t="s">
        <v>126</v>
      </c>
      <c r="Q11">
        <f>_xlfn.CHISQ.DIST.RT(Q10, Q9)</f>
        <v>1.7513035041426938E-2</v>
      </c>
      <c r="R11" t="str">
        <f ca="1">_xlfn.FORMULATEXT(Q11)</f>
        <v>=CHISQ.DIST.RT(Q10, Q9)</v>
      </c>
    </row>
    <row r="12" spans="1:20" x14ac:dyDescent="0.25">
      <c r="P12" t="s">
        <v>126</v>
      </c>
      <c r="Q12">
        <f>_xlfn.CHISQ.TEST(B4:E7, J4:M7)</f>
        <v>1.7513035041426938E-2</v>
      </c>
      <c r="R12" t="str">
        <f ca="1">_xlfn.FORMULATEXT(Q12)</f>
        <v>=CHISQ.TEST(B4:E7, J4:M7)</v>
      </c>
    </row>
    <row r="14" spans="1:20" x14ac:dyDescent="0.25">
      <c r="P14" t="s">
        <v>117</v>
      </c>
    </row>
    <row r="15" spans="1:20" x14ac:dyDescent="0.25">
      <c r="P15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tabSelected="1" workbookViewId="0">
      <selection activeCell="F2" sqref="F2"/>
    </sheetView>
  </sheetViews>
  <sheetFormatPr defaultRowHeight="15" x14ac:dyDescent="0.25"/>
  <cols>
    <col min="1" max="1" width="27.140625" style="1" customWidth="1"/>
    <col min="2" max="2" width="16.28515625" customWidth="1"/>
    <col min="3" max="3" width="14.42578125" customWidth="1"/>
    <col min="4" max="4" width="12" bestFit="1" customWidth="1"/>
    <col min="7" max="7" width="14" customWidth="1"/>
    <col min="8" max="8" width="13.28515625" customWidth="1"/>
    <col min="10" max="10" width="12" bestFit="1" customWidth="1"/>
    <col min="11" max="11" width="13.85546875" customWidth="1"/>
    <col min="12" max="12" width="13.140625" customWidth="1"/>
  </cols>
  <sheetData>
    <row r="1" spans="1:15" x14ac:dyDescent="0.25">
      <c r="A1" s="13" t="s">
        <v>0</v>
      </c>
      <c r="B1" s="13"/>
      <c r="C1" s="13"/>
      <c r="D1" s="13"/>
      <c r="E1" s="13"/>
      <c r="F1" t="s">
        <v>180</v>
      </c>
    </row>
    <row r="3" spans="1:15" x14ac:dyDescent="0.25">
      <c r="A3" s="1" t="s">
        <v>113</v>
      </c>
      <c r="G3" t="s">
        <v>114</v>
      </c>
      <c r="L3" t="s">
        <v>78</v>
      </c>
    </row>
    <row r="4" spans="1:15" x14ac:dyDescent="0.25">
      <c r="B4" t="s">
        <v>119</v>
      </c>
      <c r="C4" t="s">
        <v>120</v>
      </c>
      <c r="D4" t="s">
        <v>121</v>
      </c>
      <c r="H4" t="s">
        <v>119</v>
      </c>
      <c r="I4" t="s">
        <v>120</v>
      </c>
      <c r="J4" t="s">
        <v>121</v>
      </c>
      <c r="M4" t="s">
        <v>119</v>
      </c>
      <c r="N4" t="s">
        <v>120</v>
      </c>
      <c r="O4" t="s">
        <v>121</v>
      </c>
    </row>
    <row r="5" spans="1:15" x14ac:dyDescent="0.25">
      <c r="A5" s="1" t="s">
        <v>122</v>
      </c>
      <c r="B5">
        <v>200</v>
      </c>
      <c r="C5">
        <v>50</v>
      </c>
      <c r="D5">
        <v>200</v>
      </c>
      <c r="E5">
        <f>SUM(B5:D5)</f>
        <v>450</v>
      </c>
      <c r="G5" s="9" t="s">
        <v>122</v>
      </c>
      <c r="H5">
        <f t="shared" ref="H5:J6" si="0">B$7*$E5/$E$7</f>
        <v>200.79462102689487</v>
      </c>
      <c r="I5">
        <f t="shared" si="0"/>
        <v>51.161369193154037</v>
      </c>
      <c r="J5">
        <f t="shared" si="0"/>
        <v>198.0440097799511</v>
      </c>
      <c r="L5" s="9" t="s">
        <v>122</v>
      </c>
      <c r="M5">
        <f t="shared" ref="M5:O6" si="1">((B5-H5)^2)/H5</f>
        <v>3.1446189801015074E-3</v>
      </c>
      <c r="N5">
        <f t="shared" si="1"/>
        <v>2.6363219438383233E-2</v>
      </c>
      <c r="O5">
        <f t="shared" si="1"/>
        <v>1.9318421926408962E-2</v>
      </c>
    </row>
    <row r="6" spans="1:15" x14ac:dyDescent="0.25">
      <c r="A6" s="1" t="s">
        <v>123</v>
      </c>
      <c r="B6">
        <v>165</v>
      </c>
      <c r="C6">
        <v>43</v>
      </c>
      <c r="D6">
        <v>160</v>
      </c>
      <c r="E6">
        <f>SUM(B6:D6)</f>
        <v>368</v>
      </c>
      <c r="G6" s="9" t="s">
        <v>123</v>
      </c>
      <c r="H6">
        <f t="shared" si="0"/>
        <v>164.20537897310513</v>
      </c>
      <c r="I6">
        <f t="shared" si="0"/>
        <v>41.838630806845963</v>
      </c>
      <c r="J6">
        <f t="shared" si="0"/>
        <v>161.9559902200489</v>
      </c>
      <c r="L6" s="9" t="s">
        <v>123</v>
      </c>
      <c r="M6">
        <f t="shared" si="1"/>
        <v>3.8453221224067353E-3</v>
      </c>
      <c r="N6">
        <f t="shared" si="1"/>
        <v>3.2237632465414286E-2</v>
      </c>
      <c r="O6">
        <f t="shared" si="1"/>
        <v>2.362307029044574E-2</v>
      </c>
    </row>
    <row r="7" spans="1:15" x14ac:dyDescent="0.25">
      <c r="B7">
        <f>SUM(B5:B6)</f>
        <v>365</v>
      </c>
      <c r="C7">
        <f>SUM(C5:C6)</f>
        <v>93</v>
      </c>
      <c r="D7">
        <f>SUM(D5:D6)</f>
        <v>360</v>
      </c>
      <c r="E7">
        <f>SUM(B7:D7)</f>
        <v>818</v>
      </c>
    </row>
    <row r="9" spans="1:15" x14ac:dyDescent="0.25">
      <c r="A9" s="1" t="s">
        <v>115</v>
      </c>
      <c r="B9">
        <f>(COUNTA(B4:D4)-1)*(COUNTA(A5:A6)-1)</f>
        <v>2</v>
      </c>
      <c r="C9" t="str">
        <f ca="1">_xlfn.FORMULATEXT(B9)</f>
        <v>=(COUNTA(B4:D4)-1)*(COUNTA(A5:A6)-1)</v>
      </c>
    </row>
    <row r="10" spans="1:15" x14ac:dyDescent="0.25">
      <c r="A10" s="1" t="s">
        <v>124</v>
      </c>
      <c r="B10">
        <f>SUM(M5:O6)</f>
        <v>0.10853228522316047</v>
      </c>
      <c r="C10" t="str">
        <f ca="1">_xlfn.FORMULATEXT(B10)</f>
        <v>=SUM(M5:O6)</v>
      </c>
    </row>
    <row r="12" spans="1:15" x14ac:dyDescent="0.25">
      <c r="A12" s="1" t="s">
        <v>5</v>
      </c>
      <c r="B12">
        <v>0.05</v>
      </c>
    </row>
    <row r="13" spans="1:15" x14ac:dyDescent="0.25">
      <c r="A13" s="1" t="s">
        <v>126</v>
      </c>
      <c r="B13">
        <f>_xlfn.CHISQ.DIST.RT(B10, B9)</f>
        <v>0.94717998799790559</v>
      </c>
      <c r="C13" t="str">
        <f ca="1">_xlfn.FORMULATEXT(B13)</f>
        <v>=CHISQ.DIST.RT(B10, B9)</v>
      </c>
    </row>
    <row r="14" spans="1:15" x14ac:dyDescent="0.25">
      <c r="B14">
        <f>_xlfn.CHISQ.TEST(B5:D6, H5:J6)</f>
        <v>0.94717998799790559</v>
      </c>
      <c r="C14" t="str">
        <f ca="1">_xlfn.FORMULATEXT(B14)</f>
        <v>=CHISQ.TEST(B5:D6, H5:J6)</v>
      </c>
    </row>
    <row r="15" spans="1:15" x14ac:dyDescent="0.25">
      <c r="A15" s="1" t="s">
        <v>179</v>
      </c>
      <c r="B15" s="8" t="str">
        <f>IF(B13&lt;B12, "Reject", "Fail to Reject")</f>
        <v>Fail to Reject</v>
      </c>
      <c r="C15" t="str">
        <f ca="1">_xlfn.FORMULATEXT(B15)</f>
        <v>=IF(B13&lt;B12, "Reject", "Fail to Reject")</v>
      </c>
    </row>
    <row r="18" spans="1:12" x14ac:dyDescent="0.25">
      <c r="A18" s="13" t="s">
        <v>23</v>
      </c>
      <c r="B18" s="13"/>
      <c r="C18" s="13"/>
      <c r="D18" s="13"/>
      <c r="E18" s="13"/>
    </row>
    <row r="20" spans="1:12" x14ac:dyDescent="0.25">
      <c r="A20" s="1" t="s">
        <v>113</v>
      </c>
      <c r="F20" t="s">
        <v>114</v>
      </c>
      <c r="J20" t="s">
        <v>78</v>
      </c>
    </row>
    <row r="21" spans="1:12" x14ac:dyDescent="0.25">
      <c r="B21" t="s">
        <v>127</v>
      </c>
      <c r="C21" t="s">
        <v>128</v>
      </c>
      <c r="G21" t="s">
        <v>127</v>
      </c>
      <c r="H21" t="s">
        <v>128</v>
      </c>
      <c r="K21" t="s">
        <v>127</v>
      </c>
      <c r="L21" t="s">
        <v>128</v>
      </c>
    </row>
    <row r="22" spans="1:12" x14ac:dyDescent="0.25">
      <c r="A22" s="1" t="s">
        <v>129</v>
      </c>
      <c r="B22">
        <v>180</v>
      </c>
      <c r="C22">
        <v>10</v>
      </c>
      <c r="D22">
        <f>SUM(B22:C22)</f>
        <v>190</v>
      </c>
      <c r="F22" s="9" t="s">
        <v>129</v>
      </c>
      <c r="G22">
        <f t="shared" ref="G22:H24" si="2">B$25*$D22/$D$25</f>
        <v>178.125</v>
      </c>
      <c r="H22">
        <f t="shared" si="2"/>
        <v>11.875</v>
      </c>
      <c r="J22" s="9" t="s">
        <v>129</v>
      </c>
      <c r="K22">
        <f t="shared" ref="K22:L24" si="3">((B22-G22)^2)/G22</f>
        <v>1.9736842105263157E-2</v>
      </c>
      <c r="L22">
        <f t="shared" si="3"/>
        <v>0.29605263157894735</v>
      </c>
    </row>
    <row r="23" spans="1:12" x14ac:dyDescent="0.25">
      <c r="A23" s="1" t="s">
        <v>130</v>
      </c>
      <c r="B23">
        <v>100</v>
      </c>
      <c r="C23">
        <v>5</v>
      </c>
      <c r="D23">
        <f>SUM(B23:C23)</f>
        <v>105</v>
      </c>
      <c r="F23" s="9" t="s">
        <v>130</v>
      </c>
      <c r="G23">
        <f t="shared" si="2"/>
        <v>98.4375</v>
      </c>
      <c r="H23">
        <f t="shared" si="2"/>
        <v>6.5625</v>
      </c>
      <c r="J23" s="9" t="s">
        <v>130</v>
      </c>
      <c r="K23">
        <f t="shared" si="3"/>
        <v>2.48015873015873E-2</v>
      </c>
      <c r="L23">
        <f t="shared" si="3"/>
        <v>0.37202380952380953</v>
      </c>
    </row>
    <row r="24" spans="1:12" x14ac:dyDescent="0.25">
      <c r="A24" s="1" t="s">
        <v>131</v>
      </c>
      <c r="B24">
        <v>95</v>
      </c>
      <c r="C24">
        <v>10</v>
      </c>
      <c r="D24">
        <f>SUM(B24:C24)</f>
        <v>105</v>
      </c>
      <c r="F24" s="9" t="s">
        <v>131</v>
      </c>
      <c r="G24">
        <f t="shared" si="2"/>
        <v>98.4375</v>
      </c>
      <c r="H24">
        <f t="shared" si="2"/>
        <v>6.5625</v>
      </c>
      <c r="J24" s="9" t="s">
        <v>131</v>
      </c>
      <c r="K24">
        <f t="shared" si="3"/>
        <v>0.12003968253968254</v>
      </c>
      <c r="L24">
        <f t="shared" si="3"/>
        <v>1.8005952380952381</v>
      </c>
    </row>
    <row r="25" spans="1:12" x14ac:dyDescent="0.25">
      <c r="B25">
        <f>SUM(B22:B24)</f>
        <v>375</v>
      </c>
      <c r="C25">
        <f>SUM(C22:C24)</f>
        <v>25</v>
      </c>
      <c r="D25">
        <f>SUM(D22:D24)</f>
        <v>400</v>
      </c>
    </row>
    <row r="27" spans="1:12" x14ac:dyDescent="0.25">
      <c r="A27" s="1" t="s">
        <v>115</v>
      </c>
      <c r="B27">
        <f>(COUNTA(B21:C21)-1)*(COUNTA(A22:A24)-1)</f>
        <v>2</v>
      </c>
      <c r="C27" t="str">
        <f ca="1">_xlfn.FORMULATEXT(B27)</f>
        <v>=(COUNTA(B21:C21)-1)*(COUNTA(A22:A24)-1)</v>
      </c>
    </row>
    <row r="28" spans="1:12" x14ac:dyDescent="0.25">
      <c r="A28" s="1" t="s">
        <v>125</v>
      </c>
      <c r="B28">
        <f>SUM(K22:L24)</f>
        <v>2.6332497911445278</v>
      </c>
      <c r="C28" t="str">
        <f ca="1">_xlfn.FORMULATEXT(B28)</f>
        <v>=SUM(K22:L24)</v>
      </c>
    </row>
    <row r="30" spans="1:12" x14ac:dyDescent="0.25">
      <c r="A30" s="1" t="s">
        <v>5</v>
      </c>
      <c r="B30">
        <v>0.05</v>
      </c>
    </row>
    <row r="31" spans="1:12" x14ac:dyDescent="0.25">
      <c r="A31" s="1" t="s">
        <v>126</v>
      </c>
      <c r="B31">
        <f>_xlfn.CHISQ.DIST.RT(B28, B27)</f>
        <v>0.26803843473269656</v>
      </c>
      <c r="C31" t="str">
        <f ca="1">_xlfn.FORMULATEXT(B31)</f>
        <v>=CHISQ.DIST.RT(B28, B27)</v>
      </c>
    </row>
    <row r="32" spans="1:12" x14ac:dyDescent="0.25">
      <c r="B32">
        <f>_xlfn.CHISQ.TEST(B22:C24, G22:H24)</f>
        <v>0.26803843473269656</v>
      </c>
      <c r="C32" t="str">
        <f ca="1">_xlfn.FORMULATEXT(B32)</f>
        <v>=CHISQ.TEST(B22:C24, G22:H24)</v>
      </c>
    </row>
    <row r="33" spans="1:12" x14ac:dyDescent="0.25">
      <c r="A33" s="1" t="s">
        <v>179</v>
      </c>
      <c r="B33" s="8" t="str">
        <f>IF(B31&lt;B30, "Reject", "Fail to Reject")</f>
        <v>Fail to Reject</v>
      </c>
      <c r="C33" t="str">
        <f ca="1">_xlfn.FORMULATEXT(B33)</f>
        <v>=IF(B31&lt;B30, "Reject", "Fail to Reject")</v>
      </c>
    </row>
    <row r="36" spans="1:12" x14ac:dyDescent="0.25">
      <c r="A36" s="13" t="s">
        <v>24</v>
      </c>
      <c r="B36" s="13"/>
      <c r="C36" s="13"/>
      <c r="D36" s="13"/>
      <c r="E36" s="13"/>
    </row>
    <row r="38" spans="1:12" x14ac:dyDescent="0.25">
      <c r="A38" s="1" t="s">
        <v>113</v>
      </c>
      <c r="F38" t="s">
        <v>114</v>
      </c>
      <c r="J38" t="s">
        <v>78</v>
      </c>
    </row>
    <row r="39" spans="1:12" ht="29.25" customHeight="1" x14ac:dyDescent="0.25">
      <c r="A39"/>
      <c r="B39" s="10" t="s">
        <v>132</v>
      </c>
      <c r="C39" s="10" t="s">
        <v>133</v>
      </c>
      <c r="G39" s="10" t="s">
        <v>132</v>
      </c>
      <c r="H39" s="10" t="s">
        <v>133</v>
      </c>
      <c r="K39" s="10" t="s">
        <v>132</v>
      </c>
      <c r="L39" s="10" t="s">
        <v>133</v>
      </c>
    </row>
    <row r="40" spans="1:12" x14ac:dyDescent="0.25">
      <c r="A40" s="9" t="s">
        <v>134</v>
      </c>
      <c r="B40">
        <v>14</v>
      </c>
      <c r="C40">
        <v>7</v>
      </c>
      <c r="D40">
        <f>SUM(B40:C40)</f>
        <v>21</v>
      </c>
      <c r="F40" s="9" t="s">
        <v>134</v>
      </c>
      <c r="G40">
        <f>B$42*$D40/$D$42</f>
        <v>17.333333333333332</v>
      </c>
      <c r="H40">
        <f>C$42*$D40/$D$42</f>
        <v>3.6666666666666665</v>
      </c>
      <c r="J40" s="9" t="s">
        <v>134</v>
      </c>
      <c r="K40">
        <f>((B40-G40)^2)/G40</f>
        <v>0.64102564102564064</v>
      </c>
      <c r="L40">
        <f>((C40-H40)^2)/H40</f>
        <v>3.0303030303030307</v>
      </c>
    </row>
    <row r="41" spans="1:12" x14ac:dyDescent="0.25">
      <c r="A41" s="9" t="s">
        <v>135</v>
      </c>
      <c r="B41">
        <v>38</v>
      </c>
      <c r="C41">
        <v>4</v>
      </c>
      <c r="D41">
        <f>SUM(B41:C41)</f>
        <v>42</v>
      </c>
      <c r="F41" s="9" t="s">
        <v>135</v>
      </c>
      <c r="G41">
        <f>B$42*$D41/$D$42</f>
        <v>34.666666666666664</v>
      </c>
      <c r="H41">
        <f>C$42*$D41/$D$42</f>
        <v>7.333333333333333</v>
      </c>
      <c r="J41" s="9" t="s">
        <v>135</v>
      </c>
      <c r="K41">
        <f>((B41-G41)^2)/G41</f>
        <v>0.32051282051282098</v>
      </c>
      <c r="L41">
        <f>((C41-H41)^2)/H41</f>
        <v>1.5151515151515149</v>
      </c>
    </row>
    <row r="42" spans="1:12" x14ac:dyDescent="0.25">
      <c r="B42">
        <f>SUM(B40:B41)</f>
        <v>52</v>
      </c>
      <c r="C42">
        <f>SUM(C40:C41)</f>
        <v>11</v>
      </c>
      <c r="D42">
        <f>SUM(D40:D41)</f>
        <v>63</v>
      </c>
    </row>
    <row r="44" spans="1:12" x14ac:dyDescent="0.25">
      <c r="A44" s="1" t="s">
        <v>115</v>
      </c>
      <c r="B44">
        <f>(COUNTA(B39:C39)-1)*(COUNTA(A40:A41)-1)</f>
        <v>1</v>
      </c>
      <c r="C44" t="str">
        <f ca="1">_xlfn.FORMULATEXT(B44)</f>
        <v>=(COUNTA(B39:C39)-1)*(COUNTA(A40:A41)-1)</v>
      </c>
    </row>
    <row r="45" spans="1:12" x14ac:dyDescent="0.25">
      <c r="A45" s="1" t="s">
        <v>125</v>
      </c>
      <c r="B45">
        <f>SUM(K40:L41)</f>
        <v>5.5069930069930075</v>
      </c>
      <c r="C45" t="str">
        <f ca="1">_xlfn.FORMULATEXT(B45)</f>
        <v>=SUM(K40:L41)</v>
      </c>
    </row>
    <row r="47" spans="1:12" x14ac:dyDescent="0.25">
      <c r="A47" s="1" t="s">
        <v>5</v>
      </c>
      <c r="B47">
        <v>0.05</v>
      </c>
    </row>
    <row r="48" spans="1:12" x14ac:dyDescent="0.25">
      <c r="A48" s="1" t="s">
        <v>126</v>
      </c>
      <c r="B48">
        <f>_xlfn.CHISQ.DIST.RT(B45, B44)</f>
        <v>1.894058343285002E-2</v>
      </c>
      <c r="C48" t="str">
        <f ca="1">_xlfn.FORMULATEXT(B48)</f>
        <v>=CHISQ.DIST.RT(B45, B44)</v>
      </c>
    </row>
    <row r="49" spans="1:3" x14ac:dyDescent="0.25">
      <c r="B49">
        <f>_xlfn.CHISQ.TEST(B40:C41, G40:H41)</f>
        <v>1.894058343285002E-2</v>
      </c>
      <c r="C49" t="str">
        <f ca="1">_xlfn.FORMULATEXT(B49)</f>
        <v>=CHISQ.TEST(B40:C41, G40:H41)</v>
      </c>
    </row>
    <row r="50" spans="1:3" x14ac:dyDescent="0.25">
      <c r="A50" s="1" t="s">
        <v>179</v>
      </c>
      <c r="B50" s="8" t="str">
        <f>IF(B48&lt;B47, "Reject", "Fail to Reject")</f>
        <v>Reject</v>
      </c>
      <c r="C50" t="str">
        <f ca="1">_xlfn.FORMULATEXT(B50)</f>
        <v>=IF(B48&lt;B47, "Reject", "Fail to Reject")</v>
      </c>
    </row>
  </sheetData>
  <mergeCells count="3">
    <mergeCell ref="A1:E1"/>
    <mergeCell ref="A18:E18"/>
    <mergeCell ref="A36:E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9"/>
  <sheetViews>
    <sheetView topLeftCell="F123" workbookViewId="0">
      <selection activeCell="I34" sqref="I34:R134"/>
    </sheetView>
  </sheetViews>
  <sheetFormatPr defaultRowHeight="15" x14ac:dyDescent="0.25"/>
  <cols>
    <col min="1" max="1" width="11.5703125" bestFit="1" customWidth="1"/>
    <col min="2" max="2" width="14.140625" bestFit="1" customWidth="1"/>
    <col min="4" max="4" width="52" customWidth="1"/>
    <col min="7" max="7" width="16.42578125" bestFit="1" customWidth="1"/>
    <col min="8" max="8" width="12.85546875" customWidth="1"/>
    <col min="11" max="11" width="12.85546875" bestFit="1" customWidth="1"/>
    <col min="14" max="14" width="27.85546875" bestFit="1" customWidth="1"/>
    <col min="15" max="15" width="27.85546875" customWidth="1"/>
    <col min="16" max="16" width="15" customWidth="1"/>
    <col min="17" max="18" width="11.5703125" bestFit="1" customWidth="1"/>
    <col min="23" max="23" width="12.85546875" bestFit="1" customWidth="1"/>
    <col min="25" max="25" width="12" bestFit="1" customWidth="1"/>
    <col min="26" max="26" width="14.85546875" customWidth="1"/>
  </cols>
  <sheetData>
    <row r="1" spans="1:31" x14ac:dyDescent="0.25">
      <c r="A1" s="13" t="s">
        <v>136</v>
      </c>
      <c r="B1" s="13"/>
      <c r="C1" s="13"/>
      <c r="D1" s="13"/>
      <c r="E1" s="13"/>
      <c r="I1" s="13" t="s">
        <v>154</v>
      </c>
      <c r="J1" s="13"/>
      <c r="K1" s="13"/>
      <c r="L1" s="13"/>
      <c r="M1" s="13"/>
      <c r="Q1" t="s">
        <v>150</v>
      </c>
      <c r="R1" t="s">
        <v>151</v>
      </c>
      <c r="U1" s="13" t="s">
        <v>157</v>
      </c>
      <c r="V1" s="13"/>
      <c r="W1" s="13"/>
      <c r="X1" s="13"/>
      <c r="Y1" s="13"/>
      <c r="AD1" t="s">
        <v>155</v>
      </c>
      <c r="AE1" t="s">
        <v>156</v>
      </c>
    </row>
    <row r="2" spans="1:31" x14ac:dyDescent="0.25">
      <c r="Q2" s="12">
        <v>42497</v>
      </c>
      <c r="R2" s="12">
        <v>59318</v>
      </c>
      <c r="X2" s="1"/>
      <c r="Z2" t="s">
        <v>158</v>
      </c>
      <c r="AD2">
        <v>16.967989684410963</v>
      </c>
      <c r="AE2">
        <v>33.726761140753453</v>
      </c>
    </row>
    <row r="3" spans="1:31" x14ac:dyDescent="0.25">
      <c r="L3" s="1"/>
      <c r="Q3" s="12">
        <v>64896</v>
      </c>
      <c r="R3" s="12">
        <v>52693</v>
      </c>
      <c r="X3" s="1"/>
      <c r="AD3">
        <v>21.938108920742195</v>
      </c>
      <c r="AE3">
        <v>34.214668489850077</v>
      </c>
    </row>
    <row r="4" spans="1:31" x14ac:dyDescent="0.25">
      <c r="L4" s="1"/>
      <c r="N4" t="s">
        <v>90</v>
      </c>
      <c r="Q4" s="12">
        <v>59518</v>
      </c>
      <c r="R4" s="12">
        <v>41330</v>
      </c>
      <c r="U4" t="s">
        <v>159</v>
      </c>
      <c r="X4" s="1" t="s">
        <v>5</v>
      </c>
      <c r="Y4">
        <v>0.05</v>
      </c>
      <c r="AD4">
        <v>18.207404068640976</v>
      </c>
      <c r="AE4">
        <v>31.570560045909275</v>
      </c>
    </row>
    <row r="5" spans="1:31" x14ac:dyDescent="0.25">
      <c r="I5" t="s">
        <v>152</v>
      </c>
      <c r="L5" s="1" t="s">
        <v>5</v>
      </c>
      <c r="M5">
        <v>0.05</v>
      </c>
      <c r="Q5" s="12">
        <v>56775</v>
      </c>
      <c r="R5" s="12">
        <v>53949</v>
      </c>
      <c r="U5" t="s">
        <v>160</v>
      </c>
      <c r="X5" s="1" t="s">
        <v>60</v>
      </c>
      <c r="Y5" s="3" t="s">
        <v>89</v>
      </c>
      <c r="Z5" s="8" t="s">
        <v>89</v>
      </c>
      <c r="AD5">
        <v>9.9982180342383113</v>
      </c>
      <c r="AE5">
        <v>41.66646104414648</v>
      </c>
    </row>
    <row r="6" spans="1:31" x14ac:dyDescent="0.25">
      <c r="A6" s="13" t="s">
        <v>137</v>
      </c>
      <c r="B6" s="13"/>
      <c r="C6" s="13"/>
      <c r="D6" s="13"/>
      <c r="E6" s="13"/>
      <c r="I6" t="s">
        <v>153</v>
      </c>
      <c r="Q6" s="12">
        <v>50063</v>
      </c>
      <c r="R6" s="12">
        <v>42924</v>
      </c>
      <c r="X6" s="1" t="s">
        <v>85</v>
      </c>
      <c r="Y6">
        <f>AA26</f>
        <v>5.2499644474780958E-8</v>
      </c>
      <c r="Z6" s="2" t="str">
        <f>IF(Y6&lt;Y4, "Reject", "Fail to Reject")</f>
        <v>Reject</v>
      </c>
      <c r="AD6">
        <v>21.454301116849344</v>
      </c>
      <c r="AE6">
        <v>32.323904787400842</v>
      </c>
    </row>
    <row r="7" spans="1:31" x14ac:dyDescent="0.25">
      <c r="A7" s="11"/>
      <c r="B7" s="11"/>
      <c r="C7" s="11"/>
      <c r="D7" s="11"/>
      <c r="E7" s="11"/>
      <c r="G7" t="s">
        <v>19</v>
      </c>
      <c r="L7" s="1" t="s">
        <v>85</v>
      </c>
      <c r="M7">
        <f>O27</f>
        <v>0.23998856898361987</v>
      </c>
      <c r="N7" s="2" t="str">
        <f>IF(M7&lt;M5, "Reject", "Fail to Reject")</f>
        <v>Fail to Reject</v>
      </c>
      <c r="Q7" s="12">
        <v>65019</v>
      </c>
      <c r="R7" s="12">
        <v>57742</v>
      </c>
      <c r="X7" s="1"/>
      <c r="AD7">
        <v>22.930990417008385</v>
      </c>
      <c r="AE7">
        <v>41.960944500571827</v>
      </c>
    </row>
    <row r="8" spans="1:31" x14ac:dyDescent="0.25">
      <c r="D8" s="1"/>
      <c r="L8" s="1"/>
      <c r="Q8" s="12">
        <v>56422</v>
      </c>
      <c r="R8" s="12">
        <v>48455</v>
      </c>
      <c r="X8" s="1"/>
      <c r="AD8">
        <v>16.917858995850178</v>
      </c>
      <c r="AE8">
        <v>40.216346164592736</v>
      </c>
    </row>
    <row r="9" spans="1:31" x14ac:dyDescent="0.25">
      <c r="B9" t="s">
        <v>20</v>
      </c>
      <c r="D9" s="1" t="s">
        <v>1</v>
      </c>
      <c r="E9">
        <v>2</v>
      </c>
      <c r="L9" s="1"/>
      <c r="Q9" s="12">
        <v>68211</v>
      </c>
      <c r="R9" s="12">
        <v>64645</v>
      </c>
      <c r="X9" s="1" t="s">
        <v>61</v>
      </c>
      <c r="Y9">
        <f>_xlfn.VAR.P(AD2:AD28)</f>
        <v>26.448381234272748</v>
      </c>
      <c r="AD9">
        <v>24.67407595007964</v>
      </c>
      <c r="AE9">
        <v>39.905613193558651</v>
      </c>
    </row>
    <row r="10" spans="1:31" x14ac:dyDescent="0.25">
      <c r="B10" t="s">
        <v>21</v>
      </c>
      <c r="D10" s="1" t="s">
        <v>2</v>
      </c>
      <c r="E10">
        <v>100</v>
      </c>
      <c r="L10" s="1" t="s">
        <v>61</v>
      </c>
      <c r="M10">
        <f>_xlfn.VAR.P(Q2:Q24)</f>
        <v>79100704.601134211</v>
      </c>
      <c r="Q10" s="12">
        <v>56991</v>
      </c>
      <c r="R10" s="12">
        <v>44901</v>
      </c>
      <c r="X10" s="1" t="s">
        <v>62</v>
      </c>
      <c r="Y10">
        <f>_xlfn.VAR.P(AE2:AE20)</f>
        <v>145.25526679559499</v>
      </c>
      <c r="AD10">
        <v>15.474685804252335</v>
      </c>
      <c r="AE10">
        <v>69.552584894035647</v>
      </c>
    </row>
    <row r="11" spans="1:31" x14ac:dyDescent="0.25">
      <c r="D11" s="1" t="s">
        <v>15</v>
      </c>
      <c r="E11">
        <v>1.8</v>
      </c>
      <c r="L11" s="1" t="s">
        <v>62</v>
      </c>
      <c r="M11">
        <f>_xlfn.VAR.P(R2:R29)</f>
        <v>56153880.901785716</v>
      </c>
      <c r="Q11" s="12">
        <v>62624</v>
      </c>
      <c r="R11" s="12">
        <v>53005</v>
      </c>
      <c r="AD11">
        <v>29.049459549688265</v>
      </c>
      <c r="AE11">
        <v>36.003911072092748</v>
      </c>
    </row>
    <row r="12" spans="1:31" x14ac:dyDescent="0.25">
      <c r="D12" s="1" t="s">
        <v>4</v>
      </c>
      <c r="E12">
        <v>1.5</v>
      </c>
      <c r="L12" s="1"/>
      <c r="Q12" s="12">
        <v>39414</v>
      </c>
      <c r="R12" s="12">
        <v>53547</v>
      </c>
      <c r="W12" t="s">
        <v>76</v>
      </c>
      <c r="X12" s="1" t="s">
        <v>75</v>
      </c>
      <c r="Y12">
        <f>_xlfn.F.TEST(AD2:AD28, AE2:AE20)</f>
        <v>8.8216518110193593E-5</v>
      </c>
      <c r="Z12" t="str">
        <f>IF(Y12&lt;Y4, "Unequal", "Equal")</f>
        <v>Unequal</v>
      </c>
      <c r="AD12">
        <v>7.8721737168925969</v>
      </c>
      <c r="AE12">
        <v>47.267551502846501</v>
      </c>
    </row>
    <row r="13" spans="1:31" x14ac:dyDescent="0.25">
      <c r="D13" s="1" t="s">
        <v>5</v>
      </c>
      <c r="E13">
        <v>0.05</v>
      </c>
      <c r="K13" t="s">
        <v>76</v>
      </c>
      <c r="L13" s="1" t="s">
        <v>75</v>
      </c>
      <c r="M13">
        <f>_xlfn.F.TEST(Q2:Q24,R2:R29)</f>
        <v>0.38350699164809365</v>
      </c>
      <c r="N13" t="str">
        <f>IF(M13&lt;M5, "Unequal", "Equal")</f>
        <v>Equal</v>
      </c>
      <c r="Q13" s="12">
        <v>51919</v>
      </c>
      <c r="R13" s="12">
        <v>60460</v>
      </c>
      <c r="AD13">
        <v>18.175089982384861</v>
      </c>
      <c r="AE13">
        <v>59.774755897149007</v>
      </c>
    </row>
    <row r="14" spans="1:31" x14ac:dyDescent="0.25">
      <c r="D14" s="1" t="s">
        <v>9</v>
      </c>
      <c r="E14">
        <f>ABS(E11-E9)</f>
        <v>0.19999999999999996</v>
      </c>
      <c r="L14" s="1"/>
      <c r="Q14" s="12">
        <v>53208</v>
      </c>
      <c r="R14" s="12">
        <v>44389</v>
      </c>
      <c r="AD14">
        <v>19.019719639337524</v>
      </c>
      <c r="AE14">
        <v>28.098689961167381</v>
      </c>
    </row>
    <row r="15" spans="1:31" x14ac:dyDescent="0.25">
      <c r="D15" s="1" t="s">
        <v>25</v>
      </c>
      <c r="L15" s="1"/>
      <c r="N15" t="s">
        <v>91</v>
      </c>
      <c r="Q15" s="12">
        <v>41421</v>
      </c>
      <c r="R15" s="12">
        <v>46044</v>
      </c>
      <c r="Z15" t="s">
        <v>77</v>
      </c>
      <c r="AD15">
        <v>28.340014432184397</v>
      </c>
      <c r="AE15">
        <v>38.140673772087105</v>
      </c>
    </row>
    <row r="16" spans="1:31" ht="15.75" thickBot="1" x14ac:dyDescent="0.3">
      <c r="D16" s="1"/>
      <c r="Q16" s="12">
        <v>45850</v>
      </c>
      <c r="R16" s="12">
        <v>62431</v>
      </c>
      <c r="AD16">
        <v>17.872804602858086</v>
      </c>
      <c r="AE16">
        <v>61.482816495058884</v>
      </c>
    </row>
    <row r="17" spans="1:31" x14ac:dyDescent="0.25">
      <c r="D17" s="1" t="s">
        <v>22</v>
      </c>
      <c r="E17">
        <f>_xlfn.NORM.DIST(E11, E9, (E12/SQRT(E10)), TRUE)</f>
        <v>9.1211219725867904E-2</v>
      </c>
      <c r="F17" t="str">
        <f ca="1">_xlfn.FORMULATEXT(E17)</f>
        <v>=NORM.DIST(E11, E9, (E12/SQRT(E10)), TRUE)</v>
      </c>
      <c r="N17" s="6"/>
      <c r="O17" s="6" t="s">
        <v>150</v>
      </c>
      <c r="P17" s="6" t="s">
        <v>151</v>
      </c>
      <c r="Q17" s="12">
        <v>58219</v>
      </c>
      <c r="R17" s="12">
        <v>40190</v>
      </c>
      <c r="Z17" s="6"/>
      <c r="AA17" s="6" t="s">
        <v>155</v>
      </c>
      <c r="AB17" s="6" t="s">
        <v>156</v>
      </c>
      <c r="AD17">
        <v>18.283234029996144</v>
      </c>
      <c r="AE17">
        <v>35.598618982847597</v>
      </c>
    </row>
    <row r="18" spans="1:31" x14ac:dyDescent="0.25">
      <c r="D18" s="1"/>
      <c r="N18" s="4" t="s">
        <v>64</v>
      </c>
      <c r="O18" s="4">
        <v>54865.086956521736</v>
      </c>
      <c r="P18" s="4">
        <v>52080.25</v>
      </c>
      <c r="Q18" s="12">
        <v>39352</v>
      </c>
      <c r="R18" s="12">
        <v>51182</v>
      </c>
      <c r="Z18" s="4" t="s">
        <v>64</v>
      </c>
      <c r="AA18" s="4">
        <v>18.369775344319116</v>
      </c>
      <c r="AB18" s="4">
        <v>42.202198329789688</v>
      </c>
      <c r="AD18">
        <v>15.7828853986505</v>
      </c>
      <c r="AE18">
        <v>55.215134328189528</v>
      </c>
    </row>
    <row r="19" spans="1:31" x14ac:dyDescent="0.25">
      <c r="D19" s="1"/>
      <c r="N19" s="4" t="s">
        <v>78</v>
      </c>
      <c r="O19" s="4">
        <v>82696191.173912749</v>
      </c>
      <c r="P19" s="4">
        <v>58233654.268518515</v>
      </c>
      <c r="Q19" s="12">
        <v>65824</v>
      </c>
      <c r="R19" s="12">
        <v>61869</v>
      </c>
      <c r="Z19" s="4" t="s">
        <v>78</v>
      </c>
      <c r="AA19" s="4">
        <v>27.465626666360201</v>
      </c>
      <c r="AB19" s="4">
        <v>153.32500383979479</v>
      </c>
      <c r="AD19">
        <v>10.886790447971897</v>
      </c>
      <c r="AE19">
        <v>22.729308675400887</v>
      </c>
    </row>
    <row r="20" spans="1:31" x14ac:dyDescent="0.25">
      <c r="D20" s="1" t="s">
        <v>13</v>
      </c>
      <c r="F20" s="2" t="str">
        <f>IF(E17&gt;E13, "Fail to reject", "Reject")</f>
        <v>Fail to reject</v>
      </c>
      <c r="N20" s="4" t="s">
        <v>66</v>
      </c>
      <c r="O20" s="4">
        <v>23</v>
      </c>
      <c r="P20" s="4">
        <v>28</v>
      </c>
      <c r="Q20" s="12">
        <v>68945</v>
      </c>
      <c r="R20" s="12">
        <v>39671</v>
      </c>
      <c r="Z20" s="4" t="s">
        <v>66</v>
      </c>
      <c r="AA20" s="4">
        <v>27</v>
      </c>
      <c r="AB20" s="4">
        <v>19</v>
      </c>
      <c r="AD20">
        <v>10.117644969635906</v>
      </c>
      <c r="AE20">
        <v>52.392463318345349</v>
      </c>
    </row>
    <row r="21" spans="1:31" x14ac:dyDescent="0.25">
      <c r="N21" s="4" t="s">
        <v>92</v>
      </c>
      <c r="O21" s="4">
        <v>69216834.103593469</v>
      </c>
      <c r="P21" s="4"/>
      <c r="Q21" s="12">
        <v>47861</v>
      </c>
      <c r="R21" s="12">
        <v>61506</v>
      </c>
      <c r="Z21" s="4" t="s">
        <v>67</v>
      </c>
      <c r="AA21" s="4">
        <v>0</v>
      </c>
      <c r="AB21" s="4"/>
      <c r="AD21">
        <v>20.005352652221113</v>
      </c>
    </row>
    <row r="22" spans="1:31" x14ac:dyDescent="0.25">
      <c r="N22" s="4" t="s">
        <v>67</v>
      </c>
      <c r="O22" s="4">
        <v>0</v>
      </c>
      <c r="P22" s="4"/>
      <c r="Q22" s="12">
        <v>58161</v>
      </c>
      <c r="R22" s="12">
        <v>57186</v>
      </c>
      <c r="Z22" s="4" t="s">
        <v>79</v>
      </c>
      <c r="AA22" s="4">
        <v>23</v>
      </c>
      <c r="AB22" s="4"/>
      <c r="AD22">
        <v>20.573574433926805</v>
      </c>
    </row>
    <row r="23" spans="1:31" x14ac:dyDescent="0.25">
      <c r="A23" s="13" t="s">
        <v>138</v>
      </c>
      <c r="B23" s="13"/>
      <c r="C23" s="13"/>
      <c r="D23" s="13"/>
      <c r="E23" s="13"/>
      <c r="G23" t="s">
        <v>18</v>
      </c>
      <c r="N23" s="4" t="s">
        <v>79</v>
      </c>
      <c r="O23" s="4">
        <v>49</v>
      </c>
      <c r="P23" s="4"/>
      <c r="Q23" s="12">
        <v>50738</v>
      </c>
      <c r="R23" s="12">
        <v>52643</v>
      </c>
      <c r="Z23" s="4" t="s">
        <v>80</v>
      </c>
      <c r="AA23" s="4">
        <v>-7.9060280890968899</v>
      </c>
      <c r="AB23" s="4"/>
      <c r="AD23">
        <v>15.781699743664859</v>
      </c>
    </row>
    <row r="24" spans="1:31" x14ac:dyDescent="0.25">
      <c r="D24" s="1"/>
      <c r="N24" s="4" t="s">
        <v>80</v>
      </c>
      <c r="O24" s="4">
        <v>1.1894652361090194</v>
      </c>
      <c r="P24" s="4"/>
      <c r="Q24" s="12">
        <v>57969</v>
      </c>
      <c r="R24" s="12">
        <v>53580</v>
      </c>
      <c r="Z24" s="4" t="s">
        <v>81</v>
      </c>
      <c r="AA24" s="4">
        <v>2.6249822237390479E-8</v>
      </c>
      <c r="AB24" s="4"/>
      <c r="AD24">
        <v>25.891322200739339</v>
      </c>
    </row>
    <row r="25" spans="1:31" x14ac:dyDescent="0.25">
      <c r="B25" t="s">
        <v>14</v>
      </c>
      <c r="D25" s="1" t="s">
        <v>1</v>
      </c>
      <c r="E25">
        <v>18</v>
      </c>
      <c r="N25" s="4" t="s">
        <v>81</v>
      </c>
      <c r="O25" s="4">
        <v>0.11999428449180993</v>
      </c>
      <c r="P25" s="4"/>
      <c r="R25" s="12">
        <v>45729</v>
      </c>
      <c r="Z25" s="4" t="s">
        <v>82</v>
      </c>
      <c r="AA25" s="4">
        <v>1.7138715277470482</v>
      </c>
      <c r="AB25" s="4"/>
      <c r="AD25">
        <v>18.7362544812169</v>
      </c>
    </row>
    <row r="26" spans="1:31" x14ac:dyDescent="0.25">
      <c r="B26" t="s">
        <v>17</v>
      </c>
      <c r="D26" s="1" t="s">
        <v>2</v>
      </c>
      <c r="E26">
        <v>32</v>
      </c>
      <c r="N26" s="4" t="s">
        <v>82</v>
      </c>
      <c r="O26" s="4">
        <v>1.6765508926168529</v>
      </c>
      <c r="P26" s="4"/>
      <c r="R26" s="12">
        <v>43175</v>
      </c>
      <c r="Z26" s="4" t="s">
        <v>83</v>
      </c>
      <c r="AA26" s="4">
        <v>5.2499644474780958E-8</v>
      </c>
      <c r="AB26" s="4"/>
      <c r="AD26">
        <v>17.127685253636134</v>
      </c>
    </row>
    <row r="27" spans="1:31" ht="15.75" thickBot="1" x14ac:dyDescent="0.3">
      <c r="D27" s="1" t="s">
        <v>15</v>
      </c>
      <c r="E27">
        <v>18.2</v>
      </c>
      <c r="N27" s="4" t="s">
        <v>83</v>
      </c>
      <c r="O27" s="4">
        <v>0.23998856898361987</v>
      </c>
      <c r="P27" s="4"/>
      <c r="R27" s="12">
        <v>48574</v>
      </c>
      <c r="Z27" s="5" t="s">
        <v>84</v>
      </c>
      <c r="AA27" s="5">
        <v>2.0686576104190491</v>
      </c>
      <c r="AB27" s="5"/>
      <c r="AD27">
        <v>19.875177594170367</v>
      </c>
    </row>
    <row r="28" spans="1:31" ht="15.75" thickBot="1" x14ac:dyDescent="0.3">
      <c r="D28" s="1" t="s">
        <v>4</v>
      </c>
      <c r="E28">
        <v>0.5</v>
      </c>
      <c r="N28" s="5" t="s">
        <v>84</v>
      </c>
      <c r="O28" s="5">
        <v>2.0095752371292388</v>
      </c>
      <c r="P28" s="5"/>
      <c r="R28" s="12">
        <v>53039</v>
      </c>
      <c r="AD28">
        <v>14.029418175368111</v>
      </c>
    </row>
    <row r="29" spans="1:31" x14ac:dyDescent="0.25">
      <c r="D29" s="1" t="s">
        <v>5</v>
      </c>
      <c r="E29">
        <v>0.05</v>
      </c>
      <c r="R29" s="12">
        <v>64070</v>
      </c>
    </row>
    <row r="30" spans="1:31" x14ac:dyDescent="0.25">
      <c r="D30" s="1" t="s">
        <v>9</v>
      </c>
      <c r="E30">
        <f>ABS(E27-E25)</f>
        <v>0.19999999999999929</v>
      </c>
    </row>
    <row r="31" spans="1:31" x14ac:dyDescent="0.25">
      <c r="D31" s="1" t="s">
        <v>16</v>
      </c>
    </row>
    <row r="32" spans="1:31" x14ac:dyDescent="0.25">
      <c r="D32" s="1"/>
    </row>
    <row r="33" spans="1:32" x14ac:dyDescent="0.25">
      <c r="D33" s="1" t="s">
        <v>26</v>
      </c>
      <c r="E33">
        <f>1-_xlfn.NORM.DIST(E27, E25, (E28/SQRT(E26)), TRUE)</f>
        <v>1.1825808327678211E-2</v>
      </c>
      <c r="F33" t="str">
        <f ca="1">_xlfn.FORMULATEXT(E33)</f>
        <v>=1-NORM.DIST(E27, E25, (E28/SQRT(E26)), TRUE)</v>
      </c>
    </row>
    <row r="34" spans="1:32" x14ac:dyDescent="0.25">
      <c r="D34" s="1"/>
      <c r="I34" s="13" t="s">
        <v>163</v>
      </c>
      <c r="J34" s="13"/>
      <c r="K34" s="13"/>
      <c r="L34" s="13"/>
      <c r="M34" s="13"/>
      <c r="Q34" t="s">
        <v>161</v>
      </c>
      <c r="R34" t="s">
        <v>162</v>
      </c>
      <c r="U34" s="13" t="s">
        <v>172</v>
      </c>
      <c r="V34" s="13"/>
      <c r="W34" s="13"/>
      <c r="X34" s="13"/>
      <c r="Y34" s="13"/>
      <c r="AD34" t="s">
        <v>164</v>
      </c>
      <c r="AE34" t="s">
        <v>165</v>
      </c>
      <c r="AF34" t="s">
        <v>166</v>
      </c>
    </row>
    <row r="35" spans="1:32" x14ac:dyDescent="0.25">
      <c r="D35" s="1"/>
      <c r="L35" s="1"/>
      <c r="N35" t="s">
        <v>59</v>
      </c>
      <c r="Q35">
        <v>88.252702125845929</v>
      </c>
      <c r="R35">
        <v>100.5824933290539</v>
      </c>
      <c r="X35" s="1"/>
      <c r="Z35" t="s">
        <v>98</v>
      </c>
      <c r="AD35">
        <v>1</v>
      </c>
      <c r="AE35">
        <v>46.752829549775804</v>
      </c>
      <c r="AF35">
        <v>45.194108517706809</v>
      </c>
    </row>
    <row r="36" spans="1:32" x14ac:dyDescent="0.25">
      <c r="D36" s="1" t="s">
        <v>13</v>
      </c>
      <c r="F36" s="2" t="str">
        <f>IF(E33&gt;E29, "Fail to reject", "Reject")</f>
        <v>Reject</v>
      </c>
      <c r="L36" s="1"/>
      <c r="N36" t="s">
        <v>86</v>
      </c>
      <c r="Q36">
        <v>98.78174674372228</v>
      </c>
      <c r="R36">
        <v>101.12918043429703</v>
      </c>
      <c r="X36" s="1"/>
      <c r="AD36">
        <v>2</v>
      </c>
      <c r="AE36">
        <v>44.464653234655259</v>
      </c>
      <c r="AF36">
        <v>44.886050295434977</v>
      </c>
    </row>
    <row r="37" spans="1:32" x14ac:dyDescent="0.25">
      <c r="I37" t="s">
        <v>159</v>
      </c>
      <c r="L37" s="1" t="s">
        <v>5</v>
      </c>
      <c r="M37">
        <v>0.05</v>
      </c>
      <c r="Q37">
        <v>95.267488833280368</v>
      </c>
      <c r="R37">
        <v>98.331928324065785</v>
      </c>
      <c r="U37" t="s">
        <v>167</v>
      </c>
      <c r="X37" s="1" t="s">
        <v>5</v>
      </c>
      <c r="Y37">
        <v>0.05</v>
      </c>
      <c r="AD37">
        <v>3</v>
      </c>
      <c r="AE37">
        <v>46.652112521823597</v>
      </c>
      <c r="AF37">
        <v>44.968807947609307</v>
      </c>
    </row>
    <row r="38" spans="1:32" x14ac:dyDescent="0.25">
      <c r="A38" s="13" t="s">
        <v>139</v>
      </c>
      <c r="B38" s="13"/>
      <c r="C38" s="13"/>
      <c r="D38" s="13"/>
      <c r="E38" s="13"/>
      <c r="I38" t="s">
        <v>160</v>
      </c>
      <c r="L38" s="1" t="s">
        <v>60</v>
      </c>
      <c r="M38">
        <f>O57</f>
        <v>0.54113473155450897</v>
      </c>
      <c r="N38" s="2" t="str">
        <f>IF(M38&lt;M37, "Reject", "Fail to Reject")</f>
        <v>Fail to Reject</v>
      </c>
      <c r="Q38">
        <v>107.63205052231424</v>
      </c>
      <c r="R38">
        <v>99.865975021871961</v>
      </c>
      <c r="U38" t="s">
        <v>168</v>
      </c>
      <c r="X38" s="1" t="s">
        <v>60</v>
      </c>
      <c r="Y38" s="3" t="s">
        <v>89</v>
      </c>
      <c r="Z38" s="8" t="s">
        <v>89</v>
      </c>
      <c r="AD38">
        <v>4</v>
      </c>
      <c r="AE38">
        <v>47.335046786918788</v>
      </c>
      <c r="AF38">
        <v>47.69398957043682</v>
      </c>
    </row>
    <row r="39" spans="1:32" x14ac:dyDescent="0.25">
      <c r="D39" s="1"/>
      <c r="G39" t="s">
        <v>8</v>
      </c>
      <c r="L39" s="1" t="s">
        <v>85</v>
      </c>
      <c r="M39">
        <f>O72</f>
        <v>0.67005771720547092</v>
      </c>
      <c r="N39" s="2" t="str">
        <f>IF(M39&lt;M37, "Reject", "Fail to Reject")</f>
        <v>Fail to Reject</v>
      </c>
      <c r="Q39">
        <v>105.15347198173789</v>
      </c>
      <c r="R39">
        <v>97.397623440195929</v>
      </c>
      <c r="X39" s="1" t="s">
        <v>85</v>
      </c>
      <c r="Y39">
        <f>AA59</f>
        <v>3.3524974168588177E-2</v>
      </c>
      <c r="Z39" s="2" t="str">
        <f>IF(Y39&lt;Y37, "Reject", "Fail to Reject")</f>
        <v>Reject</v>
      </c>
      <c r="AD39">
        <v>5</v>
      </c>
      <c r="AE39">
        <v>45.429569604431542</v>
      </c>
      <c r="AF39">
        <v>43.06454240770848</v>
      </c>
    </row>
    <row r="40" spans="1:32" x14ac:dyDescent="0.25">
      <c r="B40" t="s">
        <v>6</v>
      </c>
      <c r="D40" s="1" t="s">
        <v>1</v>
      </c>
      <c r="E40">
        <v>69</v>
      </c>
      <c r="L40" s="1"/>
      <c r="Q40">
        <v>103.44142114289858</v>
      </c>
      <c r="R40">
        <v>99.321623337930092</v>
      </c>
      <c r="X40" s="1"/>
      <c r="AD40">
        <v>6</v>
      </c>
      <c r="AE40">
        <v>46.485829709496841</v>
      </c>
      <c r="AF40">
        <v>44.470386473720417</v>
      </c>
    </row>
    <row r="41" spans="1:32" x14ac:dyDescent="0.25">
      <c r="B41" t="s">
        <v>7</v>
      </c>
      <c r="D41" s="1" t="s">
        <v>2</v>
      </c>
      <c r="E41">
        <v>36</v>
      </c>
      <c r="L41" s="1"/>
      <c r="Q41">
        <v>82.381610224899802</v>
      </c>
      <c r="R41">
        <v>101.21662616151265</v>
      </c>
      <c r="X41" s="1"/>
      <c r="AD41">
        <v>7</v>
      </c>
      <c r="AE41">
        <v>44.832780126725019</v>
      </c>
      <c r="AF41">
        <v>43.857957906322625</v>
      </c>
    </row>
    <row r="42" spans="1:32" x14ac:dyDescent="0.25">
      <c r="D42" s="1" t="s">
        <v>3</v>
      </c>
      <c r="E42">
        <v>67.5</v>
      </c>
      <c r="L42" s="1" t="s">
        <v>61</v>
      </c>
      <c r="M42">
        <f>_xlfn.VAR.P(Q35:Q134)</f>
        <v>43.924510501494751</v>
      </c>
      <c r="Q42">
        <v>91.703151175044979</v>
      </c>
      <c r="R42">
        <v>98.943862943884469</v>
      </c>
      <c r="X42" s="1" t="s">
        <v>169</v>
      </c>
      <c r="Y42">
        <f>_xlfn.VAR.P(AE35:AE46)</f>
        <v>1.1366884994304325</v>
      </c>
      <c r="AD42">
        <v>8</v>
      </c>
      <c r="AE42">
        <v>44.875245913423086</v>
      </c>
      <c r="AF42">
        <v>44.024692954524468</v>
      </c>
    </row>
    <row r="43" spans="1:32" x14ac:dyDescent="0.25">
      <c r="D43" s="1" t="s">
        <v>4</v>
      </c>
      <c r="E43">
        <v>4</v>
      </c>
      <c r="L43" s="1" t="s">
        <v>62</v>
      </c>
      <c r="M43">
        <f>_xlfn.VAR.P(R35:R134)</f>
        <v>3.6721832510326546</v>
      </c>
      <c r="Q43">
        <v>107.53672585268359</v>
      </c>
      <c r="R43">
        <v>104.10039587341504</v>
      </c>
      <c r="X43" s="1" t="s">
        <v>170</v>
      </c>
      <c r="Y43">
        <f>_xlfn.VAR.P(AF35:AF46)</f>
        <v>2.0009927994119874</v>
      </c>
      <c r="AD43">
        <v>9</v>
      </c>
      <c r="AE43">
        <v>44.402255642647091</v>
      </c>
      <c r="AF43">
        <v>42.434203900228276</v>
      </c>
    </row>
    <row r="44" spans="1:32" x14ac:dyDescent="0.25">
      <c r="D44" s="1" t="s">
        <v>5</v>
      </c>
      <c r="E44">
        <v>0.05</v>
      </c>
      <c r="L44" s="1"/>
      <c r="Q44">
        <v>108.04943047436703</v>
      </c>
      <c r="R44">
        <v>98.176279209983619</v>
      </c>
      <c r="X44" s="1"/>
      <c r="AD44">
        <v>10</v>
      </c>
      <c r="AE44">
        <v>45.289502813029522</v>
      </c>
      <c r="AF44">
        <v>43.818634656233435</v>
      </c>
    </row>
    <row r="45" spans="1:32" x14ac:dyDescent="0.25">
      <c r="D45" s="1" t="s">
        <v>9</v>
      </c>
      <c r="E45">
        <f>ABS(E42-E40)</f>
        <v>1.5</v>
      </c>
      <c r="K45" t="s">
        <v>76</v>
      </c>
      <c r="L45" s="1" t="s">
        <v>75</v>
      </c>
      <c r="M45">
        <f>_xlfn.F.TEST(Q35:Q122, R35:R122)</f>
        <v>9.6550376724537844E-26</v>
      </c>
      <c r="N45" t="str">
        <f>IF(M45&lt;M37, "Unequal", "Equal")</f>
        <v>Unequal</v>
      </c>
      <c r="Q45">
        <v>113.79729747074519</v>
      </c>
      <c r="R45">
        <v>98.890816030747786</v>
      </c>
      <c r="W45" t="s">
        <v>76</v>
      </c>
      <c r="X45" s="1" t="s">
        <v>75</v>
      </c>
      <c r="Y45">
        <f>_xlfn.F.TEST(AE35:AE46, AF35:AF46)</f>
        <v>0.36234191516595954</v>
      </c>
      <c r="Z45" t="str">
        <f>IF(Y45&lt;Y37, "Unequal", "Equal")</f>
        <v>Equal</v>
      </c>
      <c r="AD45">
        <v>11</v>
      </c>
      <c r="AE45">
        <v>44.134429941626919</v>
      </c>
      <c r="AF45">
        <v>42.666634721205448</v>
      </c>
    </row>
    <row r="46" spans="1:32" x14ac:dyDescent="0.25">
      <c r="D46" s="1" t="s">
        <v>10</v>
      </c>
      <c r="E46">
        <f>E45</f>
        <v>1.5</v>
      </c>
      <c r="L46" s="1"/>
      <c r="Q46">
        <v>106.50188997730022</v>
      </c>
      <c r="R46">
        <v>101.2680537518584</v>
      </c>
      <c r="X46" s="1"/>
      <c r="AD46">
        <v>12</v>
      </c>
      <c r="AE46">
        <v>44.287193030084573</v>
      </c>
      <c r="AF46">
        <v>45.996102228210788</v>
      </c>
    </row>
    <row r="47" spans="1:32" x14ac:dyDescent="0.25">
      <c r="D47" s="1"/>
      <c r="L47" s="1"/>
      <c r="N47" t="s">
        <v>63</v>
      </c>
      <c r="Q47">
        <v>96.211653519756283</v>
      </c>
      <c r="R47">
        <v>102.84258135066773</v>
      </c>
      <c r="X47" s="1"/>
      <c r="Z47" t="s">
        <v>101</v>
      </c>
    </row>
    <row r="48" spans="1:32" ht="15.75" thickBot="1" x14ac:dyDescent="0.3">
      <c r="D48" s="1" t="s">
        <v>11</v>
      </c>
      <c r="E48">
        <f>2*(1-_xlfn.NORM.DIST(E40+E45, E40, (E43/SQRT(E41)), TRUE))</f>
        <v>2.4448945310089343E-2</v>
      </c>
      <c r="F48" t="str">
        <f ca="1">_xlfn.FORMULATEXT(E48)</f>
        <v>=2*(1-NORM.DIST(E40+E45, E40, (E43/SQRT(E41)), TRUE))</v>
      </c>
      <c r="L48" s="1"/>
      <c r="Q48">
        <v>101.54935021809595</v>
      </c>
      <c r="R48">
        <v>98.476449546152395</v>
      </c>
    </row>
    <row r="49" spans="1:28" x14ac:dyDescent="0.25">
      <c r="D49" s="1"/>
      <c r="F49" t="s">
        <v>12</v>
      </c>
      <c r="L49" s="1"/>
      <c r="N49" s="6"/>
      <c r="O49" s="6">
        <v>88.252702125845929</v>
      </c>
      <c r="P49" s="6">
        <v>100.5824933290539</v>
      </c>
      <c r="Q49">
        <v>103.88379969566101</v>
      </c>
      <c r="R49">
        <v>97.116705428223113</v>
      </c>
      <c r="Z49" s="6"/>
      <c r="AA49" s="6">
        <v>46.752829549775804</v>
      </c>
      <c r="AB49" s="6">
        <v>45.194108517706809</v>
      </c>
    </row>
    <row r="50" spans="1:28" x14ac:dyDescent="0.25">
      <c r="D50" s="1"/>
      <c r="L50" s="1"/>
      <c r="N50" s="4" t="s">
        <v>64</v>
      </c>
      <c r="O50" s="4">
        <v>100.27547195844143</v>
      </c>
      <c r="P50" s="4">
        <v>99.851749361993555</v>
      </c>
      <c r="Q50">
        <v>98.315438773487614</v>
      </c>
      <c r="R50">
        <v>99.223925128902181</v>
      </c>
      <c r="Z50" s="4" t="s">
        <v>64</v>
      </c>
      <c r="AA50" s="4">
        <v>45.289874484078389</v>
      </c>
      <c r="AB50" s="4">
        <v>44.352909369239548</v>
      </c>
    </row>
    <row r="51" spans="1:28" x14ac:dyDescent="0.25">
      <c r="D51" s="1" t="s">
        <v>13</v>
      </c>
      <c r="F51" s="2" t="str">
        <f>IF(E48&gt;E44, "Fail to reject", "Reject")</f>
        <v>Reject</v>
      </c>
      <c r="L51" s="1"/>
      <c r="N51" s="4" t="s">
        <v>65</v>
      </c>
      <c r="O51" s="4">
        <v>43.924509999999998</v>
      </c>
      <c r="P51" s="4">
        <v>3.672183</v>
      </c>
      <c r="Q51">
        <v>112.79271173896149</v>
      </c>
      <c r="R51">
        <v>102.75551493872935</v>
      </c>
      <c r="Z51" s="4" t="s">
        <v>78</v>
      </c>
      <c r="AA51" s="4">
        <v>1.1678377595936262</v>
      </c>
      <c r="AB51" s="4">
        <v>2.3363265586176976</v>
      </c>
    </row>
    <row r="52" spans="1:28" x14ac:dyDescent="0.25">
      <c r="L52" s="1"/>
      <c r="N52" s="4" t="s">
        <v>66</v>
      </c>
      <c r="O52" s="4">
        <v>99</v>
      </c>
      <c r="P52" s="4">
        <v>99</v>
      </c>
      <c r="Q52">
        <v>95.542143671658323</v>
      </c>
      <c r="R52">
        <v>100.65493451809627</v>
      </c>
      <c r="Z52" s="4" t="s">
        <v>66</v>
      </c>
      <c r="AA52" s="4">
        <v>11</v>
      </c>
      <c r="AB52" s="4">
        <v>11</v>
      </c>
    </row>
    <row r="53" spans="1:28" x14ac:dyDescent="0.25">
      <c r="L53" s="1"/>
      <c r="N53" s="4" t="s">
        <v>67</v>
      </c>
      <c r="O53" s="4">
        <v>0</v>
      </c>
      <c r="P53" s="4"/>
      <c r="Q53">
        <v>101.70774595341142</v>
      </c>
      <c r="R53">
        <v>99.635959507797779</v>
      </c>
      <c r="Z53" s="4" t="s">
        <v>102</v>
      </c>
      <c r="AA53" s="4">
        <v>0.57870415177154677</v>
      </c>
      <c r="AB53" s="4"/>
    </row>
    <row r="54" spans="1:28" x14ac:dyDescent="0.25">
      <c r="A54" s="13" t="s">
        <v>140</v>
      </c>
      <c r="B54" s="13"/>
      <c r="C54" s="13"/>
      <c r="D54" s="13"/>
      <c r="E54" s="13"/>
      <c r="L54" s="1"/>
      <c r="N54" s="4" t="s">
        <v>68</v>
      </c>
      <c r="O54" s="4">
        <v>0.61109795807594847</v>
      </c>
      <c r="P54" s="4"/>
      <c r="Q54">
        <v>92.974451357249166</v>
      </c>
      <c r="R54">
        <v>100.00152306945209</v>
      </c>
      <c r="Z54" s="4" t="s">
        <v>67</v>
      </c>
      <c r="AA54" s="4">
        <v>0</v>
      </c>
      <c r="AB54" s="4"/>
    </row>
    <row r="55" spans="1:28" x14ac:dyDescent="0.25">
      <c r="A55" s="11"/>
      <c r="B55" s="11"/>
      <c r="C55" s="11"/>
      <c r="D55" s="11"/>
      <c r="E55" s="11"/>
      <c r="G55" t="s">
        <v>19</v>
      </c>
      <c r="L55" s="1"/>
      <c r="N55" s="4" t="s">
        <v>69</v>
      </c>
      <c r="O55" s="4">
        <v>0.27056736577725449</v>
      </c>
      <c r="P55" s="4"/>
      <c r="Q55">
        <v>95.546824723631516</v>
      </c>
      <c r="R55">
        <v>99.632387223715725</v>
      </c>
      <c r="Z55" s="4" t="s">
        <v>79</v>
      </c>
      <c r="AA55" s="4">
        <v>10</v>
      </c>
      <c r="AB55" s="4"/>
    </row>
    <row r="56" spans="1:28" x14ac:dyDescent="0.25">
      <c r="D56" s="1"/>
      <c r="L56" s="1"/>
      <c r="N56" s="4" t="s">
        <v>70</v>
      </c>
      <c r="O56" s="4">
        <v>1.6448536269514715</v>
      </c>
      <c r="P56" s="4"/>
      <c r="Q56">
        <v>104.47374638756328</v>
      </c>
      <c r="R56">
        <v>99.97331038030228</v>
      </c>
      <c r="Z56" s="4" t="s">
        <v>80</v>
      </c>
      <c r="AA56" s="4">
        <v>2.4626338554366245</v>
      </c>
      <c r="AB56" s="4"/>
    </row>
    <row r="57" spans="1:28" x14ac:dyDescent="0.25">
      <c r="B57" t="s">
        <v>20</v>
      </c>
      <c r="D57" s="1" t="s">
        <v>1</v>
      </c>
      <c r="E57">
        <v>50</v>
      </c>
      <c r="L57" s="1"/>
      <c r="N57" s="4" t="s">
        <v>71</v>
      </c>
      <c r="O57" s="4">
        <v>0.54113473155450897</v>
      </c>
      <c r="P57" s="4"/>
      <c r="Q57">
        <v>98.731559558455217</v>
      </c>
      <c r="R57">
        <v>98.118975941489452</v>
      </c>
      <c r="Z57" s="4" t="s">
        <v>81</v>
      </c>
      <c r="AA57" s="4">
        <v>1.6762487084294089E-2</v>
      </c>
      <c r="AB57" s="4"/>
    </row>
    <row r="58" spans="1:28" ht="15.75" thickBot="1" x14ac:dyDescent="0.3">
      <c r="B58" t="s">
        <v>21</v>
      </c>
      <c r="D58" s="1" t="s">
        <v>2</v>
      </c>
      <c r="E58">
        <v>49</v>
      </c>
      <c r="L58" s="1"/>
      <c r="N58" s="5" t="s">
        <v>72</v>
      </c>
      <c r="O58" s="5">
        <v>1.9599639845400536</v>
      </c>
      <c r="P58" s="5"/>
      <c r="Q58">
        <v>99.000742121564713</v>
      </c>
      <c r="R58">
        <v>97.604857903524973</v>
      </c>
      <c r="Z58" s="4" t="s">
        <v>82</v>
      </c>
      <c r="AA58" s="4">
        <v>1.812461122811676</v>
      </c>
      <c r="AB58" s="4"/>
    </row>
    <row r="59" spans="1:28" x14ac:dyDescent="0.25">
      <c r="D59" s="1" t="s">
        <v>15</v>
      </c>
      <c r="E59">
        <v>53</v>
      </c>
      <c r="L59" s="1"/>
      <c r="Q59">
        <v>111.65085480685818</v>
      </c>
      <c r="R59">
        <v>98.886379647521039</v>
      </c>
      <c r="Z59" s="4" t="s">
        <v>83</v>
      </c>
      <c r="AA59" s="4">
        <v>3.3524974168588177E-2</v>
      </c>
      <c r="AB59" s="4"/>
    </row>
    <row r="60" spans="1:28" ht="15.75" thickBot="1" x14ac:dyDescent="0.3">
      <c r="D60" s="1" t="s">
        <v>4</v>
      </c>
      <c r="E60">
        <v>14</v>
      </c>
      <c r="L60" s="1"/>
      <c r="Q60">
        <v>93.963740414927486</v>
      </c>
      <c r="R60">
        <v>98.424550605836529</v>
      </c>
      <c r="Z60" s="5" t="s">
        <v>84</v>
      </c>
      <c r="AA60" s="5">
        <v>2.2281388519862744</v>
      </c>
      <c r="AB60" s="5"/>
    </row>
    <row r="61" spans="1:28" x14ac:dyDescent="0.25">
      <c r="D61" s="1" t="s">
        <v>5</v>
      </c>
      <c r="E61">
        <v>0.05</v>
      </c>
      <c r="L61" s="1"/>
      <c r="N61" t="s">
        <v>77</v>
      </c>
      <c r="Q61">
        <v>99.769314978124157</v>
      </c>
      <c r="R61">
        <v>101.94749765668473</v>
      </c>
    </row>
    <row r="62" spans="1:28" ht="15.75" thickBot="1" x14ac:dyDescent="0.3">
      <c r="D62" s="1" t="s">
        <v>9</v>
      </c>
      <c r="E62">
        <f>ABS(E59-E57)</f>
        <v>3</v>
      </c>
      <c r="L62" s="1"/>
      <c r="Q62">
        <v>107.5839228475802</v>
      </c>
      <c r="R62">
        <v>101.24863160863286</v>
      </c>
    </row>
    <row r="63" spans="1:28" x14ac:dyDescent="0.25">
      <c r="D63" s="1" t="s">
        <v>25</v>
      </c>
      <c r="L63" s="1"/>
      <c r="N63" s="6"/>
      <c r="O63" s="6" t="s">
        <v>161</v>
      </c>
      <c r="P63" s="6" t="s">
        <v>162</v>
      </c>
      <c r="Q63">
        <v>107.22686321828316</v>
      </c>
      <c r="R63">
        <v>100.8034786296658</v>
      </c>
    </row>
    <row r="64" spans="1:28" x14ac:dyDescent="0.25">
      <c r="D64" s="1"/>
      <c r="L64" s="1"/>
      <c r="N64" s="4" t="s">
        <v>64</v>
      </c>
      <c r="O64" s="4">
        <v>100.15524426011548</v>
      </c>
      <c r="P64" s="4">
        <v>99.859056801664153</v>
      </c>
      <c r="Q64">
        <v>98.492899005685118</v>
      </c>
      <c r="R64">
        <v>97.58451639306422</v>
      </c>
    </row>
    <row r="65" spans="1:18" x14ac:dyDescent="0.25">
      <c r="D65" s="1" t="s">
        <v>22</v>
      </c>
      <c r="E65">
        <f>_xlfn.NORM.DIST(E59, E57, (E60/SQRT(E58)), TRUE)</f>
        <v>0.93319279873114191</v>
      </c>
      <c r="F65" t="str">
        <f ca="1">_xlfn.FORMULATEXT(E65)</f>
        <v>=NORM.DIST(E59, E57, (E60/SQRT(E58)), TRUE)</v>
      </c>
      <c r="L65" s="1"/>
      <c r="N65" s="4" t="s">
        <v>78</v>
      </c>
      <c r="O65" s="4">
        <v>44.368192425752277</v>
      </c>
      <c r="P65" s="4">
        <v>3.7092760111440954</v>
      </c>
      <c r="Q65">
        <v>106.46530373555325</v>
      </c>
      <c r="R65">
        <v>98.256416007619322</v>
      </c>
    </row>
    <row r="66" spans="1:18" x14ac:dyDescent="0.25">
      <c r="D66" s="1"/>
      <c r="L66" s="1"/>
      <c r="N66" s="4" t="s">
        <v>66</v>
      </c>
      <c r="O66" s="4">
        <v>100</v>
      </c>
      <c r="P66" s="4">
        <v>100</v>
      </c>
      <c r="Q66">
        <v>108.65154065327897</v>
      </c>
      <c r="R66">
        <v>97.217536875557514</v>
      </c>
    </row>
    <row r="67" spans="1:18" x14ac:dyDescent="0.25">
      <c r="D67" s="1"/>
      <c r="L67" s="1"/>
      <c r="N67" s="4" t="s">
        <v>67</v>
      </c>
      <c r="O67" s="4">
        <v>0</v>
      </c>
      <c r="P67" s="4"/>
      <c r="Q67">
        <v>101.94186936541728</v>
      </c>
      <c r="R67">
        <v>97.644667658921549</v>
      </c>
    </row>
    <row r="68" spans="1:18" x14ac:dyDescent="0.25">
      <c r="D68" s="1" t="s">
        <v>13</v>
      </c>
      <c r="F68" s="2" t="str">
        <f>IF(E65&gt;E61, "Fail to reject", "Reject")</f>
        <v>Fail to reject</v>
      </c>
      <c r="L68" s="1"/>
      <c r="N68" s="4" t="s">
        <v>79</v>
      </c>
      <c r="O68" s="4">
        <v>115</v>
      </c>
      <c r="P68" s="4"/>
      <c r="Q68">
        <v>96.991249828806147</v>
      </c>
      <c r="R68">
        <v>100.72227739688256</v>
      </c>
    </row>
    <row r="69" spans="1:18" x14ac:dyDescent="0.25">
      <c r="L69" s="1"/>
      <c r="N69" s="4" t="s">
        <v>80</v>
      </c>
      <c r="O69" s="4">
        <v>0.42716520467355218</v>
      </c>
      <c r="P69" s="4"/>
      <c r="Q69">
        <v>96.971694407433233</v>
      </c>
      <c r="R69">
        <v>103.1377043502073</v>
      </c>
    </row>
    <row r="70" spans="1:18" x14ac:dyDescent="0.25">
      <c r="L70" s="1"/>
      <c r="N70" s="4" t="s">
        <v>81</v>
      </c>
      <c r="O70" s="4">
        <v>0.33502885860273546</v>
      </c>
      <c r="P70" s="4"/>
      <c r="Q70">
        <v>102.07758177624915</v>
      </c>
      <c r="R70">
        <v>100.03869317128732</v>
      </c>
    </row>
    <row r="71" spans="1:18" x14ac:dyDescent="0.25">
      <c r="A71" s="13" t="s">
        <v>141</v>
      </c>
      <c r="B71" s="13"/>
      <c r="C71" s="13"/>
      <c r="D71" s="13"/>
      <c r="E71" s="13"/>
      <c r="L71" s="1"/>
      <c r="N71" s="4" t="s">
        <v>82</v>
      </c>
      <c r="O71" s="4">
        <v>1.658211830031149</v>
      </c>
      <c r="P71" s="4"/>
      <c r="Q71">
        <v>91.990748958505748</v>
      </c>
      <c r="R71">
        <v>101.32249257984351</v>
      </c>
    </row>
    <row r="72" spans="1:18" x14ac:dyDescent="0.25">
      <c r="D72" s="1"/>
      <c r="G72" t="s">
        <v>19</v>
      </c>
      <c r="L72" s="1"/>
      <c r="N72" s="4" t="s">
        <v>83</v>
      </c>
      <c r="O72" s="4">
        <v>0.67005771720547092</v>
      </c>
      <c r="P72" s="4"/>
      <c r="Q72">
        <v>101.21845799643282</v>
      </c>
      <c r="R72">
        <v>99.972408075824191</v>
      </c>
    </row>
    <row r="73" spans="1:18" ht="15.75" thickBot="1" x14ac:dyDescent="0.3">
      <c r="B73" t="s">
        <v>20</v>
      </c>
      <c r="D73" s="1" t="s">
        <v>1</v>
      </c>
      <c r="E73">
        <v>2</v>
      </c>
      <c r="L73" s="1"/>
      <c r="N73" s="5" t="s">
        <v>84</v>
      </c>
      <c r="O73" s="5">
        <v>1.9808075411039101</v>
      </c>
      <c r="P73" s="5"/>
      <c r="Q73">
        <v>102.38613194978745</v>
      </c>
      <c r="R73">
        <v>100.60977289649152</v>
      </c>
    </row>
    <row r="74" spans="1:18" x14ac:dyDescent="0.25">
      <c r="B74" t="s">
        <v>21</v>
      </c>
      <c r="D74" s="1" t="s">
        <v>2</v>
      </c>
      <c r="E74">
        <v>25</v>
      </c>
      <c r="Q74">
        <v>92.437444100800548</v>
      </c>
      <c r="R74">
        <v>97.895432493283295</v>
      </c>
    </row>
    <row r="75" spans="1:18" x14ac:dyDescent="0.25">
      <c r="D75" s="1" t="s">
        <v>3</v>
      </c>
      <c r="E75">
        <v>1.6</v>
      </c>
      <c r="Q75">
        <v>99.352772919883918</v>
      </c>
      <c r="R75">
        <v>100.15191448564362</v>
      </c>
    </row>
    <row r="76" spans="1:18" x14ac:dyDescent="0.25">
      <c r="D76" s="1" t="s">
        <v>4</v>
      </c>
      <c r="E76">
        <v>1.5</v>
      </c>
      <c r="Q76">
        <v>101.510303008056</v>
      </c>
      <c r="R76">
        <v>103.68399383431017</v>
      </c>
    </row>
    <row r="77" spans="1:18" x14ac:dyDescent="0.25">
      <c r="D77" s="1" t="s">
        <v>5</v>
      </c>
      <c r="E77">
        <v>0.05</v>
      </c>
      <c r="Q77">
        <v>102.01727068591252</v>
      </c>
      <c r="R77">
        <v>99.991821005516783</v>
      </c>
    </row>
    <row r="78" spans="1:18" x14ac:dyDescent="0.25">
      <c r="D78" s="1" t="s">
        <v>39</v>
      </c>
      <c r="E78">
        <f>E75-E73</f>
        <v>-0.39999999999999991</v>
      </c>
      <c r="Q78">
        <v>100.69510994695217</v>
      </c>
      <c r="R78">
        <v>96.834939104041212</v>
      </c>
    </row>
    <row r="79" spans="1:18" x14ac:dyDescent="0.25">
      <c r="D79" s="1"/>
      <c r="Q79">
        <v>98.81428349155091</v>
      </c>
      <c r="R79">
        <v>99.692509563505013</v>
      </c>
    </row>
    <row r="80" spans="1:18" x14ac:dyDescent="0.25">
      <c r="D80" s="1" t="s">
        <v>43</v>
      </c>
      <c r="E80">
        <f>_xlfn.T.INV(E77, E74-1)</f>
        <v>-1.7108820799094284</v>
      </c>
      <c r="F80" t="str">
        <f ca="1">_xlfn.FORMULATEXT(E80)</f>
        <v>=T.INV(E77, E74-1)</v>
      </c>
      <c r="Q80">
        <v>103.29441042007602</v>
      </c>
      <c r="R80">
        <v>103.98326989946951</v>
      </c>
    </row>
    <row r="81" spans="1:18" x14ac:dyDescent="0.25">
      <c r="D81" s="1" t="s">
        <v>35</v>
      </c>
      <c r="E81">
        <f>E80*E76/SQRT(E74)</f>
        <v>-0.51326462397282857</v>
      </c>
      <c r="F81" t="str">
        <f ca="1">_xlfn.FORMULATEXT(E81)</f>
        <v>=E80*E76/SQRT(E74)</v>
      </c>
      <c r="Q81">
        <v>119.17999339628648</v>
      </c>
      <c r="R81">
        <v>97.925856567477553</v>
      </c>
    </row>
    <row r="82" spans="1:18" x14ac:dyDescent="0.25">
      <c r="D82" s="1" t="s">
        <v>36</v>
      </c>
      <c r="E82">
        <f>E73+E81</f>
        <v>1.4867353760271715</v>
      </c>
      <c r="F82" t="str">
        <f ca="1">_xlfn.FORMULATEXT(E82)</f>
        <v>=E73+E81</v>
      </c>
      <c r="Q82">
        <v>97.204269686151207</v>
      </c>
      <c r="R82">
        <v>99.630693920716709</v>
      </c>
    </row>
    <row r="83" spans="1:18" x14ac:dyDescent="0.25">
      <c r="D83" s="1"/>
      <c r="Q83">
        <v>94.478800781825043</v>
      </c>
      <c r="R83">
        <v>100.23097290398898</v>
      </c>
    </row>
    <row r="84" spans="1:18" x14ac:dyDescent="0.25">
      <c r="D84" s="1" t="s">
        <v>38</v>
      </c>
      <c r="E84">
        <f>E78/(E76/SQRT(E74))</f>
        <v>-1.333333333333333</v>
      </c>
      <c r="F84" t="str">
        <f ca="1">_xlfn.FORMULATEXT(E84)</f>
        <v>=E78/(E76/SQRT(E74))</v>
      </c>
      <c r="Q84">
        <v>109.82761775215707</v>
      </c>
      <c r="R84">
        <v>96.136243696149691</v>
      </c>
    </row>
    <row r="85" spans="1:18" x14ac:dyDescent="0.25">
      <c r="D85" s="1" t="s">
        <v>34</v>
      </c>
      <c r="E85">
        <f>_xlfn.T.DIST(E84,E74-1,TRUE)</f>
        <v>9.7470337406187227E-2</v>
      </c>
      <c r="F85" t="str">
        <f ca="1">_xlfn.FORMULATEXT(E85)</f>
        <v>=T.DIST(E84,E74-1,TRUE)</v>
      </c>
      <c r="Q85">
        <v>92.411196627997839</v>
      </c>
      <c r="R85">
        <v>100.31127175342003</v>
      </c>
    </row>
    <row r="86" spans="1:18" x14ac:dyDescent="0.25">
      <c r="D86" s="1"/>
      <c r="Q86">
        <v>105.86045432160947</v>
      </c>
      <c r="R86">
        <v>100.89106249387761</v>
      </c>
    </row>
    <row r="87" spans="1:18" x14ac:dyDescent="0.25">
      <c r="D87" s="1" t="s">
        <v>37</v>
      </c>
      <c r="F87" s="2" t="str">
        <f>IF(E75&gt;E82, "Fail to reject", "Reject")</f>
        <v>Fail to reject</v>
      </c>
      <c r="Q87">
        <v>103.09157286172402</v>
      </c>
      <c r="R87">
        <v>99.946137427652516</v>
      </c>
    </row>
    <row r="88" spans="1:18" x14ac:dyDescent="0.25">
      <c r="D88" s="1" t="s">
        <v>13</v>
      </c>
      <c r="F88" s="2" t="str">
        <f>IF(E85&gt;E77, "Fail to reject", "Reject")</f>
        <v>Fail to reject</v>
      </c>
      <c r="Q88">
        <v>93.943573527364222</v>
      </c>
      <c r="R88">
        <v>98.005081572070594</v>
      </c>
    </row>
    <row r="89" spans="1:18" x14ac:dyDescent="0.25">
      <c r="Q89">
        <v>95.003776456460358</v>
      </c>
      <c r="R89">
        <v>96.123091240677866</v>
      </c>
    </row>
    <row r="90" spans="1:18" x14ac:dyDescent="0.25">
      <c r="A90" s="13" t="s">
        <v>142</v>
      </c>
      <c r="B90" s="13"/>
      <c r="C90" s="13"/>
      <c r="D90" s="13"/>
      <c r="E90" s="13"/>
      <c r="Q90">
        <v>96.168564318058728</v>
      </c>
      <c r="R90">
        <v>101.57896505589748</v>
      </c>
    </row>
    <row r="91" spans="1:18" x14ac:dyDescent="0.25">
      <c r="D91" s="1"/>
      <c r="G91" t="s">
        <v>18</v>
      </c>
      <c r="Q91">
        <v>101.26238467877306</v>
      </c>
      <c r="R91">
        <v>98.8917548951257</v>
      </c>
    </row>
    <row r="92" spans="1:18" x14ac:dyDescent="0.25">
      <c r="B92" t="s">
        <v>14</v>
      </c>
      <c r="D92" s="1" t="s">
        <v>1</v>
      </c>
      <c r="E92">
        <v>18</v>
      </c>
      <c r="Q92">
        <v>97.92909608231318</v>
      </c>
      <c r="R92">
        <v>97.639563273848637</v>
      </c>
    </row>
    <row r="93" spans="1:18" x14ac:dyDescent="0.25">
      <c r="B93" t="s">
        <v>17</v>
      </c>
      <c r="D93" s="1" t="s">
        <v>2</v>
      </c>
      <c r="E93">
        <v>20</v>
      </c>
      <c r="Q93">
        <v>112.97591144076598</v>
      </c>
      <c r="R93">
        <v>100.91881120702418</v>
      </c>
    </row>
    <row r="94" spans="1:18" x14ac:dyDescent="0.25">
      <c r="D94" s="1" t="s">
        <v>3</v>
      </c>
      <c r="E94">
        <v>18.2</v>
      </c>
      <c r="Q94">
        <v>108.91710266778767</v>
      </c>
      <c r="R94">
        <v>99.089379596641592</v>
      </c>
    </row>
    <row r="95" spans="1:18" x14ac:dyDescent="0.25">
      <c r="D95" s="1" t="s">
        <v>4</v>
      </c>
      <c r="E95">
        <v>0.4</v>
      </c>
      <c r="Q95">
        <v>97.481620743048779</v>
      </c>
      <c r="R95">
        <v>104.33886428464534</v>
      </c>
    </row>
    <row r="96" spans="1:18" x14ac:dyDescent="0.25">
      <c r="D96" s="1" t="s">
        <v>5</v>
      </c>
      <c r="E96">
        <v>0.05</v>
      </c>
      <c r="Q96">
        <v>103.05170543578036</v>
      </c>
      <c r="R96">
        <v>99.152085251776043</v>
      </c>
    </row>
    <row r="97" spans="1:18" x14ac:dyDescent="0.25">
      <c r="D97" s="1" t="s">
        <v>39</v>
      </c>
      <c r="E97">
        <f>E94-E92</f>
        <v>0.19999999999999929</v>
      </c>
      <c r="Q97">
        <v>98.533502875270202</v>
      </c>
      <c r="R97">
        <v>99.818155495245648</v>
      </c>
    </row>
    <row r="98" spans="1:18" x14ac:dyDescent="0.25">
      <c r="D98" s="1"/>
      <c r="Q98">
        <v>97.275517836614426</v>
      </c>
      <c r="R98">
        <v>100.77516270526232</v>
      </c>
    </row>
    <row r="99" spans="1:18" x14ac:dyDescent="0.25">
      <c r="D99" s="1" t="s">
        <v>32</v>
      </c>
      <c r="E99">
        <f>_xlfn.T.INV(E96, E93-1)</f>
        <v>-1.7291328115213698</v>
      </c>
      <c r="F99" t="str">
        <f ca="1">_xlfn.FORMULATEXT(E99)</f>
        <v>=T.INV(E96, E93-1)</v>
      </c>
      <c r="Q99">
        <v>106.26127071533008</v>
      </c>
      <c r="R99">
        <v>100.24786288052623</v>
      </c>
    </row>
    <row r="100" spans="1:18" x14ac:dyDescent="0.25">
      <c r="D100" s="1" t="s">
        <v>42</v>
      </c>
      <c r="E100">
        <f>ABS(E99)*E95/SQRT(E93)</f>
        <v>0.15465834034748457</v>
      </c>
      <c r="F100" t="str">
        <f ca="1">_xlfn.FORMULATEXT(E100)</f>
        <v>=ABS(E99)*E95/SQRT(E93)</v>
      </c>
      <c r="Q100">
        <v>100.08580481368881</v>
      </c>
      <c r="R100">
        <v>99.745055767937103</v>
      </c>
    </row>
    <row r="101" spans="1:18" x14ac:dyDescent="0.25">
      <c r="D101" s="1" t="s">
        <v>33</v>
      </c>
      <c r="E101">
        <f>E92+E100</f>
        <v>18.154658340347485</v>
      </c>
      <c r="F101" t="str">
        <f ca="1">_xlfn.FORMULATEXT(E101)</f>
        <v>=E92+E100</v>
      </c>
      <c r="Q101">
        <v>93.677135604180592</v>
      </c>
      <c r="R101">
        <v>99.746169132981606</v>
      </c>
    </row>
    <row r="102" spans="1:18" x14ac:dyDescent="0.25">
      <c r="D102" s="1"/>
      <c r="Q102">
        <v>102.02934657171527</v>
      </c>
      <c r="R102">
        <v>103.20429858428155</v>
      </c>
    </row>
    <row r="103" spans="1:18" x14ac:dyDescent="0.25">
      <c r="D103" s="1" t="s">
        <v>38</v>
      </c>
      <c r="E103">
        <f>E97/(E95/SQRT(E93))</f>
        <v>2.2360679774997818</v>
      </c>
      <c r="F103" t="str">
        <f ca="1">_xlfn.FORMULATEXT(E103)</f>
        <v>=E97/(E95/SQRT(E93))</v>
      </c>
      <c r="Q103">
        <v>97.182563418231595</v>
      </c>
      <c r="R103">
        <v>98.429263746967933</v>
      </c>
    </row>
    <row r="104" spans="1:18" x14ac:dyDescent="0.25">
      <c r="D104" s="1" t="s">
        <v>40</v>
      </c>
      <c r="E104">
        <f>1-_xlfn.T.DIST(E103,E93-1,TRUE)</f>
        <v>1.8770274774262852E-2</v>
      </c>
      <c r="F104" t="str">
        <f ca="1">_xlfn.FORMULATEXT(E104)</f>
        <v>=1-T.DIST(E103,E93-1,TRUE)</v>
      </c>
      <c r="Q104">
        <v>91.178737136405985</v>
      </c>
      <c r="R104">
        <v>98.796739331430345</v>
      </c>
    </row>
    <row r="105" spans="1:18" x14ac:dyDescent="0.25">
      <c r="D105" s="1"/>
      <c r="Q105">
        <v>110.68582832804708</v>
      </c>
      <c r="R105">
        <v>98.378159054784319</v>
      </c>
    </row>
    <row r="106" spans="1:18" x14ac:dyDescent="0.25">
      <c r="D106" s="1" t="s">
        <v>41</v>
      </c>
      <c r="F106" s="2" t="str">
        <f>IF(E94&gt;E101, "Reject", "Fail to reject")</f>
        <v>Reject</v>
      </c>
      <c r="Q106">
        <v>106.19360413132098</v>
      </c>
      <c r="R106">
        <v>103.70465351534237</v>
      </c>
    </row>
    <row r="107" spans="1:18" x14ac:dyDescent="0.25">
      <c r="D107" s="1" t="s">
        <v>13</v>
      </c>
      <c r="F107" s="2" t="str">
        <f>IF(E104&gt;E96, "Fail to reject", "Reject")</f>
        <v>Reject</v>
      </c>
      <c r="Q107">
        <v>92.728965522823771</v>
      </c>
      <c r="R107">
        <v>96.042318391406852</v>
      </c>
    </row>
    <row r="108" spans="1:18" x14ac:dyDescent="0.25">
      <c r="Q108">
        <v>113.25585961450123</v>
      </c>
      <c r="R108">
        <v>97.943182736668575</v>
      </c>
    </row>
    <row r="109" spans="1:18" x14ac:dyDescent="0.25">
      <c r="Q109">
        <v>100.60130281921238</v>
      </c>
      <c r="R109">
        <v>98.113409720710308</v>
      </c>
    </row>
    <row r="110" spans="1:18" x14ac:dyDescent="0.25">
      <c r="A110" s="13" t="s">
        <v>143</v>
      </c>
      <c r="B110" s="13"/>
      <c r="C110" s="13"/>
      <c r="D110" s="13"/>
      <c r="E110" s="13"/>
      <c r="Q110">
        <v>94.674771010033723</v>
      </c>
      <c r="R110">
        <v>101.5994377113924</v>
      </c>
    </row>
    <row r="111" spans="1:18" x14ac:dyDescent="0.25">
      <c r="D111" s="1"/>
      <c r="G111" t="s">
        <v>8</v>
      </c>
      <c r="Q111">
        <v>102.7832844646525</v>
      </c>
      <c r="R111">
        <v>100.70443284570234</v>
      </c>
    </row>
    <row r="112" spans="1:18" x14ac:dyDescent="0.25">
      <c r="B112" t="s">
        <v>6</v>
      </c>
      <c r="D112" s="1" t="s">
        <v>1</v>
      </c>
      <c r="E112">
        <v>69</v>
      </c>
      <c r="Q112">
        <v>92.50983353707062</v>
      </c>
      <c r="R112">
        <v>102.39311481699795</v>
      </c>
    </row>
    <row r="113" spans="2:18" x14ac:dyDescent="0.25">
      <c r="B113" t="s">
        <v>7</v>
      </c>
      <c r="D113" s="1" t="s">
        <v>2</v>
      </c>
      <c r="E113">
        <v>16</v>
      </c>
      <c r="Q113">
        <v>102.7071798682521</v>
      </c>
      <c r="R113">
        <v>97.841783259718213</v>
      </c>
    </row>
    <row r="114" spans="2:18" x14ac:dyDescent="0.25">
      <c r="D114" s="1" t="s">
        <v>3</v>
      </c>
      <c r="E114">
        <v>66.5</v>
      </c>
      <c r="Q114">
        <v>94.119945137909852</v>
      </c>
      <c r="R114">
        <v>99.951840849891568</v>
      </c>
    </row>
    <row r="115" spans="2:18" x14ac:dyDescent="0.25">
      <c r="D115" s="1" t="s">
        <v>4</v>
      </c>
      <c r="E115">
        <v>4</v>
      </c>
      <c r="Q115">
        <v>95.995136569443204</v>
      </c>
      <c r="R115">
        <v>101.58240079319377</v>
      </c>
    </row>
    <row r="116" spans="2:18" x14ac:dyDescent="0.25">
      <c r="D116" s="1" t="s">
        <v>5</v>
      </c>
      <c r="E116">
        <v>0.05</v>
      </c>
      <c r="Q116">
        <v>92.944641948190281</v>
      </c>
      <c r="R116">
        <v>99.47875626903371</v>
      </c>
    </row>
    <row r="117" spans="2:18" x14ac:dyDescent="0.25">
      <c r="D117" s="1" t="s">
        <v>9</v>
      </c>
      <c r="E117">
        <f>ABS(E114-E112)</f>
        <v>2.5</v>
      </c>
      <c r="Q117">
        <v>100.96878713328904</v>
      </c>
      <c r="R117">
        <v>97.566104111871425</v>
      </c>
    </row>
    <row r="118" spans="2:18" x14ac:dyDescent="0.25">
      <c r="D118" s="1" t="s">
        <v>10</v>
      </c>
      <c r="E118">
        <f>E117</f>
        <v>2.5</v>
      </c>
      <c r="Q118">
        <v>90.176557623156725</v>
      </c>
      <c r="R118">
        <v>99.440530390264215</v>
      </c>
    </row>
    <row r="119" spans="2:18" x14ac:dyDescent="0.25">
      <c r="D119" s="1"/>
      <c r="Q119">
        <v>111.18142768715373</v>
      </c>
      <c r="R119">
        <v>102.44706682862046</v>
      </c>
    </row>
    <row r="120" spans="2:18" x14ac:dyDescent="0.25">
      <c r="D120" s="1" t="s">
        <v>27</v>
      </c>
      <c r="E120">
        <f>_xlfn.T.INV(E116/2, E113-1)</f>
        <v>-2.1314495455597742</v>
      </c>
      <c r="F120" t="str">
        <f ca="1">_xlfn.FORMULATEXT(E120)</f>
        <v>=T.INV(E116/2, E113-1)</v>
      </c>
      <c r="Q120">
        <v>96.312282998755677</v>
      </c>
      <c r="R120">
        <v>99.952831901138666</v>
      </c>
    </row>
    <row r="121" spans="2:18" x14ac:dyDescent="0.25">
      <c r="D121" s="1" t="s">
        <v>28</v>
      </c>
      <c r="E121">
        <f>E120*E115/SQRT(E113)</f>
        <v>-2.1314495455597742</v>
      </c>
      <c r="Q121">
        <v>94.194983012319852</v>
      </c>
      <c r="R121">
        <v>97.388590427126275</v>
      </c>
    </row>
    <row r="122" spans="2:18" x14ac:dyDescent="0.25">
      <c r="D122" s="1"/>
      <c r="Q122">
        <v>106.88634402855631</v>
      </c>
      <c r="R122">
        <v>99.332006891208579</v>
      </c>
    </row>
    <row r="123" spans="2:18" x14ac:dyDescent="0.25">
      <c r="D123" s="1" t="s">
        <v>30</v>
      </c>
      <c r="E123">
        <f>E117*E115/SQRT(E113)</f>
        <v>2.5</v>
      </c>
      <c r="Q123">
        <v>85.219092476125795</v>
      </c>
      <c r="R123">
        <v>100.81109973744115</v>
      </c>
    </row>
    <row r="124" spans="2:18" x14ac:dyDescent="0.25">
      <c r="D124" s="1" t="s">
        <v>31</v>
      </c>
      <c r="E124">
        <f>2*(1-_xlfn.T.DIST(E123,E113-1,TRUE))</f>
        <v>2.4505803246513747E-2</v>
      </c>
      <c r="F124" t="str">
        <f ca="1">_xlfn.FORMULATEXT(E124)</f>
        <v>=2*(1-T.DIST(E123,E113-1,TRUE))</v>
      </c>
      <c r="Q124">
        <v>102.42908131623032</v>
      </c>
      <c r="R124">
        <v>99.400347921858739</v>
      </c>
    </row>
    <row r="125" spans="2:18" x14ac:dyDescent="0.25">
      <c r="D125" s="1"/>
      <c r="Q125">
        <v>97.920091927683771</v>
      </c>
      <c r="R125">
        <v>99.006729060786157</v>
      </c>
    </row>
    <row r="126" spans="2:18" x14ac:dyDescent="0.25">
      <c r="D126" s="1"/>
      <c r="Q126">
        <v>99.231939246703917</v>
      </c>
      <c r="R126">
        <v>96.340075503391262</v>
      </c>
    </row>
    <row r="127" spans="2:18" x14ac:dyDescent="0.25">
      <c r="D127" s="1" t="s">
        <v>29</v>
      </c>
      <c r="F127" s="2" t="str">
        <f>IF(ABS(E120)&gt;E117, "Fail to reject", "Reject")</f>
        <v>Reject</v>
      </c>
      <c r="Q127">
        <v>98.676961393946542</v>
      </c>
      <c r="R127">
        <v>101.97655781454354</v>
      </c>
    </row>
    <row r="128" spans="2:18" x14ac:dyDescent="0.25">
      <c r="D128" s="1" t="s">
        <v>13</v>
      </c>
      <c r="F128" s="2" t="str">
        <f>IF(E124&gt;E116, "Fail to reject", "Reject")</f>
        <v>Reject</v>
      </c>
      <c r="Q128">
        <v>96.124129945898915</v>
      </c>
      <c r="R128">
        <v>101.37632786213001</v>
      </c>
    </row>
    <row r="129" spans="1:18" x14ac:dyDescent="0.25">
      <c r="Q129">
        <v>89.078899811341998</v>
      </c>
      <c r="R129">
        <v>98.377374653134311</v>
      </c>
    </row>
    <row r="130" spans="1:18" x14ac:dyDescent="0.25">
      <c r="Q130">
        <v>97.496349254753227</v>
      </c>
      <c r="R130">
        <v>102.79531183895227</v>
      </c>
    </row>
    <row r="131" spans="1:18" x14ac:dyDescent="0.25">
      <c r="A131" s="13" t="s">
        <v>142</v>
      </c>
      <c r="B131" s="13"/>
      <c r="C131" s="13"/>
      <c r="D131" s="13"/>
      <c r="E131" s="13"/>
      <c r="Q131">
        <v>100.15077234574191</v>
      </c>
      <c r="R131">
        <v>100.92812627590239</v>
      </c>
    </row>
    <row r="132" spans="1:18" x14ac:dyDescent="0.25">
      <c r="D132" s="1"/>
      <c r="G132" t="s">
        <v>18</v>
      </c>
      <c r="Q132">
        <v>92.281265212078907</v>
      </c>
      <c r="R132">
        <v>102.55842083099627</v>
      </c>
    </row>
    <row r="133" spans="1:18" x14ac:dyDescent="0.25">
      <c r="B133" t="s">
        <v>14</v>
      </c>
      <c r="D133" s="1" t="s">
        <v>1</v>
      </c>
      <c r="E133">
        <v>50</v>
      </c>
      <c r="Q133">
        <v>107.45780848559386</v>
      </c>
      <c r="R133">
        <v>99.05566532776885</v>
      </c>
    </row>
    <row r="134" spans="1:18" x14ac:dyDescent="0.25">
      <c r="B134" t="s">
        <v>17</v>
      </c>
      <c r="D134" s="1" t="s">
        <v>2</v>
      </c>
      <c r="E134">
        <v>25</v>
      </c>
      <c r="Q134">
        <v>100.79285665072732</v>
      </c>
      <c r="R134">
        <v>102.53359330313214</v>
      </c>
    </row>
    <row r="135" spans="1:18" x14ac:dyDescent="0.25">
      <c r="D135" s="1" t="s">
        <v>3</v>
      </c>
      <c r="E135">
        <v>53</v>
      </c>
    </row>
    <row r="136" spans="1:18" x14ac:dyDescent="0.25">
      <c r="D136" s="1" t="s">
        <v>4</v>
      </c>
      <c r="E136">
        <v>14</v>
      </c>
    </row>
    <row r="137" spans="1:18" x14ac:dyDescent="0.25">
      <c r="D137" s="1" t="s">
        <v>5</v>
      </c>
      <c r="E137">
        <v>0.05</v>
      </c>
    </row>
    <row r="138" spans="1:18" x14ac:dyDescent="0.25">
      <c r="D138" s="1" t="s">
        <v>39</v>
      </c>
      <c r="E138">
        <f>E135-E133</f>
        <v>3</v>
      </c>
    </row>
    <row r="139" spans="1:18" x14ac:dyDescent="0.25">
      <c r="D139" s="1"/>
    </row>
    <row r="140" spans="1:18" x14ac:dyDescent="0.25">
      <c r="D140" s="1" t="s">
        <v>32</v>
      </c>
      <c r="E140">
        <f>_xlfn.T.INV(E137, E134-1)</f>
        <v>-1.7108820799094284</v>
      </c>
      <c r="F140" t="str">
        <f ca="1">_xlfn.FORMULATEXT(E140)</f>
        <v>=T.INV(E137, E134-1)</v>
      </c>
    </row>
    <row r="141" spans="1:18" x14ac:dyDescent="0.25">
      <c r="D141" s="1" t="s">
        <v>42</v>
      </c>
      <c r="E141">
        <f>ABS(E140)*E136/SQRT(E134)</f>
        <v>4.7904698237463998</v>
      </c>
      <c r="F141" t="str">
        <f ca="1">_xlfn.FORMULATEXT(E141)</f>
        <v>=ABS(E140)*E136/SQRT(E134)</v>
      </c>
    </row>
    <row r="142" spans="1:18" x14ac:dyDescent="0.25">
      <c r="D142" s="1" t="s">
        <v>33</v>
      </c>
      <c r="E142">
        <f>E133+E141</f>
        <v>54.790469823746399</v>
      </c>
      <c r="F142" t="str">
        <f ca="1">_xlfn.FORMULATEXT(E142)</f>
        <v>=E133+E141</v>
      </c>
    </row>
    <row r="143" spans="1:18" x14ac:dyDescent="0.25">
      <c r="D143" s="1"/>
    </row>
    <row r="144" spans="1:18" x14ac:dyDescent="0.25">
      <c r="D144" s="1" t="s">
        <v>38</v>
      </c>
      <c r="E144">
        <f>E138/(E136/SQRT(E134))</f>
        <v>1.0714285714285714</v>
      </c>
      <c r="F144" t="str">
        <f ca="1">_xlfn.FORMULATEXT(E144)</f>
        <v>=E138/(E136/SQRT(E134))</v>
      </c>
    </row>
    <row r="145" spans="1:7" x14ac:dyDescent="0.25">
      <c r="D145" s="1" t="s">
        <v>40</v>
      </c>
      <c r="E145">
        <f>1-_xlfn.T.DIST(E144,E134-1,TRUE)</f>
        <v>0.14731669843413431</v>
      </c>
      <c r="F145" t="str">
        <f ca="1">_xlfn.FORMULATEXT(E145)</f>
        <v>=1-T.DIST(E144,E134-1,TRUE)</v>
      </c>
    </row>
    <row r="146" spans="1:7" x14ac:dyDescent="0.25">
      <c r="D146" s="1"/>
    </row>
    <row r="147" spans="1:7" x14ac:dyDescent="0.25">
      <c r="D147" s="1" t="s">
        <v>41</v>
      </c>
      <c r="F147" s="2" t="str">
        <f>IF(E135&gt;E142, "Reject", "Fail to reject")</f>
        <v>Fail to reject</v>
      </c>
    </row>
    <row r="148" spans="1:7" x14ac:dyDescent="0.25">
      <c r="D148" s="1" t="s">
        <v>13</v>
      </c>
      <c r="F148" s="2" t="str">
        <f>IF(E145&gt;E137, "Fail to reject", "Reject")</f>
        <v>Fail to reject</v>
      </c>
    </row>
    <row r="150" spans="1:7" x14ac:dyDescent="0.25">
      <c r="A150" s="13" t="s">
        <v>144</v>
      </c>
      <c r="B150" s="13"/>
      <c r="C150" s="13"/>
      <c r="D150" s="13"/>
      <c r="E150" s="13"/>
    </row>
    <row r="151" spans="1:7" x14ac:dyDescent="0.25">
      <c r="D151" s="1"/>
      <c r="G151" t="s">
        <v>8</v>
      </c>
    </row>
    <row r="152" spans="1:7" x14ac:dyDescent="0.25">
      <c r="B152" t="s">
        <v>52</v>
      </c>
      <c r="D152" s="1" t="s">
        <v>2</v>
      </c>
      <c r="E152">
        <v>110</v>
      </c>
    </row>
    <row r="153" spans="1:7" x14ac:dyDescent="0.25">
      <c r="B153" t="s">
        <v>53</v>
      </c>
      <c r="D153" s="1" t="s">
        <v>4</v>
      </c>
      <c r="E153">
        <v>65</v>
      </c>
    </row>
    <row r="154" spans="1:7" x14ac:dyDescent="0.25">
      <c r="D154" s="1" t="s">
        <v>46</v>
      </c>
      <c r="E154">
        <v>0.5</v>
      </c>
    </row>
    <row r="155" spans="1:7" x14ac:dyDescent="0.25">
      <c r="D155" s="1" t="s">
        <v>5</v>
      </c>
      <c r="E155">
        <v>0.05</v>
      </c>
    </row>
    <row r="156" spans="1:7" x14ac:dyDescent="0.25">
      <c r="D156" s="1" t="s">
        <v>47</v>
      </c>
      <c r="E156">
        <f>SQRT(E154*(1-E154)/E152)</f>
        <v>4.7673129462279612E-2</v>
      </c>
    </row>
    <row r="157" spans="1:7" x14ac:dyDescent="0.25">
      <c r="D157" s="1"/>
    </row>
    <row r="158" spans="1:7" x14ac:dyDescent="0.25">
      <c r="D158" s="1" t="s">
        <v>48</v>
      </c>
      <c r="E158">
        <f>(E153/E152 - E154)/E156</f>
        <v>1.9069251784911854</v>
      </c>
    </row>
    <row r="159" spans="1:7" x14ac:dyDescent="0.25">
      <c r="D159" s="1"/>
    </row>
    <row r="160" spans="1:7" x14ac:dyDescent="0.25">
      <c r="D160" s="1" t="s">
        <v>54</v>
      </c>
      <c r="E160">
        <f>_xlfn.BINOM.DIST.RANGE(E152, E154, 0, E153)</f>
        <v>0.97761895292151324</v>
      </c>
      <c r="F160" t="str">
        <f ca="1">_xlfn.FORMULATEXT(E160)</f>
        <v>=BINOM.DIST.RANGE(E152, E154, 0, E153)</v>
      </c>
    </row>
    <row r="161" spans="1:7" x14ac:dyDescent="0.25">
      <c r="D161" s="1" t="s">
        <v>56</v>
      </c>
      <c r="E161">
        <f>_xlfn.BINOM.DIST.RANGE(E152, E154, E153, E152)</f>
        <v>3.4782598168115096E-2</v>
      </c>
      <c r="F161" t="str">
        <f ca="1">_xlfn.FORMULATEXT(E161)</f>
        <v>=BINOM.DIST.RANGE(E152, E154, E153, E152)</v>
      </c>
    </row>
    <row r="162" spans="1:7" x14ac:dyDescent="0.25">
      <c r="D162" s="1" t="s">
        <v>49</v>
      </c>
      <c r="E162">
        <f>2*MIN(E160, E161)</f>
        <v>6.9565196336230192E-2</v>
      </c>
      <c r="F162" t="str">
        <f ca="1">_xlfn.FORMULATEXT(E162)</f>
        <v>=2*MIN(E160, E161)</v>
      </c>
    </row>
    <row r="163" spans="1:7" x14ac:dyDescent="0.25">
      <c r="D163" s="1"/>
    </row>
    <row r="164" spans="1:7" x14ac:dyDescent="0.25">
      <c r="D164" s="1" t="s">
        <v>50</v>
      </c>
      <c r="F164" s="2" t="str">
        <f>IF(E162&lt;E155, "Reject", "Fail to Reject")</f>
        <v>Fail to Reject</v>
      </c>
    </row>
    <row r="167" spans="1:7" x14ac:dyDescent="0.25">
      <c r="A167" s="13" t="s">
        <v>145</v>
      </c>
      <c r="B167" s="13"/>
      <c r="C167" s="13"/>
      <c r="D167" s="13"/>
      <c r="E167" s="13"/>
    </row>
    <row r="168" spans="1:7" x14ac:dyDescent="0.25">
      <c r="D168" s="1"/>
      <c r="G168" t="s">
        <v>45</v>
      </c>
    </row>
    <row r="169" spans="1:7" x14ac:dyDescent="0.25">
      <c r="B169" t="s">
        <v>44</v>
      </c>
      <c r="D169" s="1" t="s">
        <v>2</v>
      </c>
      <c r="E169">
        <v>270</v>
      </c>
    </row>
    <row r="170" spans="1:7" x14ac:dyDescent="0.25">
      <c r="B170" t="s">
        <v>51</v>
      </c>
      <c r="D170" s="1" t="s">
        <v>4</v>
      </c>
      <c r="E170">
        <v>250</v>
      </c>
    </row>
    <row r="171" spans="1:7" x14ac:dyDescent="0.25">
      <c r="D171" s="1" t="s">
        <v>46</v>
      </c>
      <c r="E171">
        <v>0.95</v>
      </c>
    </row>
    <row r="172" spans="1:7" x14ac:dyDescent="0.25">
      <c r="D172" s="1" t="s">
        <v>5</v>
      </c>
      <c r="E172">
        <v>0.05</v>
      </c>
    </row>
    <row r="173" spans="1:7" x14ac:dyDescent="0.25">
      <c r="D173" s="1" t="s">
        <v>47</v>
      </c>
      <c r="E173">
        <f>SQRT(E171*(1-E171)/E169)</f>
        <v>1.3263707095903698E-2</v>
      </c>
    </row>
    <row r="174" spans="1:7" x14ac:dyDescent="0.25">
      <c r="D174" s="1"/>
    </row>
    <row r="175" spans="1:7" x14ac:dyDescent="0.25">
      <c r="D175" s="1" t="s">
        <v>48</v>
      </c>
      <c r="E175">
        <f>(E170/E169 - E171)/E173</f>
        <v>-1.8150336025973426</v>
      </c>
    </row>
    <row r="176" spans="1:7" x14ac:dyDescent="0.25">
      <c r="D176" s="1"/>
    </row>
    <row r="177" spans="1:7" x14ac:dyDescent="0.25">
      <c r="D177" s="1" t="s">
        <v>49</v>
      </c>
      <c r="E177">
        <f>_xlfn.BINOM.DIST.RANGE(E169, E171, 0, E170)</f>
        <v>5.317084269950445E-2</v>
      </c>
      <c r="F177" t="str">
        <f ca="1">_xlfn.FORMULATEXT(E177)</f>
        <v>=BINOM.DIST.RANGE(E169, E171, 0, E170)</v>
      </c>
    </row>
    <row r="178" spans="1:7" x14ac:dyDescent="0.25">
      <c r="D178" s="1"/>
    </row>
    <row r="179" spans="1:7" x14ac:dyDescent="0.25">
      <c r="D179" s="1" t="s">
        <v>50</v>
      </c>
      <c r="F179" s="2" t="str">
        <f>IF(E177&lt;E172, "Reject", "Fail to Reject")</f>
        <v>Fail to Reject</v>
      </c>
    </row>
    <row r="182" spans="1:7" x14ac:dyDescent="0.25">
      <c r="A182" s="13" t="s">
        <v>146</v>
      </c>
      <c r="B182" s="13"/>
      <c r="C182" s="13"/>
      <c r="D182" s="13"/>
      <c r="E182" s="13"/>
    </row>
    <row r="183" spans="1:7" x14ac:dyDescent="0.25">
      <c r="D183" s="1"/>
      <c r="G183" t="s">
        <v>147</v>
      </c>
    </row>
    <row r="184" spans="1:7" x14ac:dyDescent="0.25">
      <c r="B184" t="s">
        <v>148</v>
      </c>
      <c r="D184" s="1" t="s">
        <v>2</v>
      </c>
      <c r="E184">
        <v>300</v>
      </c>
    </row>
    <row r="185" spans="1:7" x14ac:dyDescent="0.25">
      <c r="B185" t="s">
        <v>149</v>
      </c>
      <c r="D185" s="1" t="s">
        <v>4</v>
      </c>
      <c r="E185">
        <v>75</v>
      </c>
    </row>
    <row r="186" spans="1:7" x14ac:dyDescent="0.25">
      <c r="D186" s="1" t="s">
        <v>46</v>
      </c>
      <c r="E186">
        <v>0.2</v>
      </c>
    </row>
    <row r="187" spans="1:7" x14ac:dyDescent="0.25">
      <c r="D187" s="1" t="s">
        <v>5</v>
      </c>
      <c r="E187">
        <v>0.05</v>
      </c>
    </row>
    <row r="188" spans="1:7" x14ac:dyDescent="0.25">
      <c r="D188" s="1" t="s">
        <v>47</v>
      </c>
      <c r="E188">
        <f>SQRT(E186*(1-E186)/E184)</f>
        <v>2.3094010767585032E-2</v>
      </c>
    </row>
    <row r="189" spans="1:7" x14ac:dyDescent="0.25">
      <c r="D189" s="1"/>
    </row>
    <row r="190" spans="1:7" x14ac:dyDescent="0.25">
      <c r="D190" s="1" t="s">
        <v>48</v>
      </c>
      <c r="E190">
        <f>(E185/E184 - E186)/E188</f>
        <v>2.1650635094610959</v>
      </c>
    </row>
    <row r="191" spans="1:7" x14ac:dyDescent="0.25">
      <c r="D191" s="1"/>
    </row>
    <row r="192" spans="1:7" x14ac:dyDescent="0.25">
      <c r="D192" s="1" t="s">
        <v>56</v>
      </c>
      <c r="E192">
        <f>_xlfn.BINOM.DIST.RANGE(E184, E186, E185,E184)</f>
        <v>2.019757512044687E-2</v>
      </c>
      <c r="F192" t="str">
        <f ca="1">_xlfn.FORMULATEXT(E192)</f>
        <v>=BINOM.DIST.RANGE(E184, E186, E185,E184)</v>
      </c>
    </row>
    <row r="193" spans="1:7" x14ac:dyDescent="0.25">
      <c r="D193" s="1"/>
    </row>
    <row r="194" spans="1:7" x14ac:dyDescent="0.25">
      <c r="D194" s="1" t="s">
        <v>50</v>
      </c>
      <c r="F194" s="2" t="str">
        <f>IF(E192&lt;E187, "Reject", "Fail to Reject")</f>
        <v>Reject</v>
      </c>
    </row>
    <row r="198" spans="1:7" x14ac:dyDescent="0.25">
      <c r="A198" s="13" t="s">
        <v>145</v>
      </c>
      <c r="B198" s="13"/>
      <c r="C198" s="13"/>
      <c r="D198" s="13"/>
      <c r="E198" s="13"/>
    </row>
    <row r="199" spans="1:7" x14ac:dyDescent="0.25">
      <c r="D199" s="1"/>
      <c r="G199" t="s">
        <v>45</v>
      </c>
    </row>
    <row r="200" spans="1:7" x14ac:dyDescent="0.25">
      <c r="B200" t="s">
        <v>44</v>
      </c>
      <c r="D200" s="1" t="s">
        <v>2</v>
      </c>
      <c r="E200">
        <v>100</v>
      </c>
    </row>
    <row r="201" spans="1:7" x14ac:dyDescent="0.25">
      <c r="B201" t="s">
        <v>51</v>
      </c>
      <c r="D201" s="1" t="s">
        <v>4</v>
      </c>
      <c r="E201">
        <v>13</v>
      </c>
    </row>
    <row r="202" spans="1:7" x14ac:dyDescent="0.25">
      <c r="D202" s="1" t="s">
        <v>46</v>
      </c>
      <c r="E202">
        <v>0.2</v>
      </c>
    </row>
    <row r="203" spans="1:7" x14ac:dyDescent="0.25">
      <c r="D203" s="1" t="s">
        <v>5</v>
      </c>
      <c r="E203">
        <v>0.05</v>
      </c>
    </row>
    <row r="204" spans="1:7" x14ac:dyDescent="0.25">
      <c r="D204" s="1" t="s">
        <v>47</v>
      </c>
      <c r="E204">
        <f>SQRT(E202*(1-E202)/E200)</f>
        <v>0.04</v>
      </c>
    </row>
    <row r="205" spans="1:7" x14ac:dyDescent="0.25">
      <c r="D205" s="1"/>
    </row>
    <row r="206" spans="1:7" x14ac:dyDescent="0.25">
      <c r="D206" s="1" t="s">
        <v>48</v>
      </c>
      <c r="E206">
        <f>(E201/E200 - E202)/E204</f>
        <v>-1.7500000000000002</v>
      </c>
    </row>
    <row r="207" spans="1:7" x14ac:dyDescent="0.25">
      <c r="D207" s="1"/>
    </row>
    <row r="208" spans="1:7" x14ac:dyDescent="0.25">
      <c r="D208" s="1" t="s">
        <v>49</v>
      </c>
      <c r="E208">
        <f>_xlfn.BINOM.DIST.RANGE(E200, E202, 0, E201)</f>
        <v>4.6912237160785838E-2</v>
      </c>
      <c r="F208" t="str">
        <f ca="1">_xlfn.FORMULATEXT(E208)</f>
        <v>=BINOM.DIST.RANGE(E200, E202, 0, E201)</v>
      </c>
    </row>
    <row r="209" spans="1:12" x14ac:dyDescent="0.25">
      <c r="D209" s="1"/>
    </row>
    <row r="210" spans="1:12" x14ac:dyDescent="0.25">
      <c r="D210" s="1" t="s">
        <v>50</v>
      </c>
      <c r="F210" s="2" t="str">
        <f>IF(E208&lt;E203, "Reject", "Fail to Reject")</f>
        <v>Reject</v>
      </c>
    </row>
    <row r="213" spans="1:12" x14ac:dyDescent="0.25">
      <c r="A213" s="13" t="s">
        <v>171</v>
      </c>
      <c r="B213" s="13"/>
      <c r="C213" s="13"/>
      <c r="D213" s="13"/>
      <c r="E213" s="13"/>
    </row>
    <row r="214" spans="1:12" x14ac:dyDescent="0.25">
      <c r="A214" s="1"/>
    </row>
    <row r="215" spans="1:12" x14ac:dyDescent="0.25">
      <c r="A215" s="1" t="s">
        <v>113</v>
      </c>
      <c r="F215" t="s">
        <v>114</v>
      </c>
      <c r="J215" t="s">
        <v>78</v>
      </c>
    </row>
    <row r="216" spans="1:12" x14ac:dyDescent="0.25">
      <c r="A216" s="1"/>
      <c r="B216" t="s">
        <v>177</v>
      </c>
      <c r="C216" t="s">
        <v>178</v>
      </c>
      <c r="G216" t="s">
        <v>177</v>
      </c>
      <c r="H216" t="s">
        <v>178</v>
      </c>
      <c r="K216" t="s">
        <v>177</v>
      </c>
      <c r="L216" t="s">
        <v>178</v>
      </c>
    </row>
    <row r="217" spans="1:12" x14ac:dyDescent="0.25">
      <c r="A217" s="1" t="s">
        <v>175</v>
      </c>
      <c r="B217">
        <v>100</v>
      </c>
      <c r="C217">
        <v>120</v>
      </c>
      <c r="D217">
        <f>SUM(B217:C217)</f>
        <v>220</v>
      </c>
      <c r="F217" s="1" t="s">
        <v>175</v>
      </c>
      <c r="G217">
        <f t="shared" ref="G217:H220" si="0">B$221*$D217/$D$221</f>
        <v>104.32989690721649</v>
      </c>
      <c r="H217">
        <f t="shared" si="0"/>
        <v>115.67010309278351</v>
      </c>
      <c r="J217" s="1" t="s">
        <v>175</v>
      </c>
      <c r="K217">
        <f t="shared" ref="K217:L220" si="1">((B217-G217)^2)/G217</f>
        <v>0.17969927875799674</v>
      </c>
      <c r="L217">
        <f t="shared" si="1"/>
        <v>0.16208170240917352</v>
      </c>
    </row>
    <row r="218" spans="1:12" x14ac:dyDescent="0.25">
      <c r="A218" s="1" t="s">
        <v>173</v>
      </c>
      <c r="B218">
        <v>50</v>
      </c>
      <c r="C218">
        <v>50</v>
      </c>
      <c r="D218">
        <f>SUM(B218:C218)</f>
        <v>100</v>
      </c>
      <c r="F218" s="1" t="s">
        <v>173</v>
      </c>
      <c r="G218">
        <f t="shared" si="0"/>
        <v>47.422680412371136</v>
      </c>
      <c r="H218">
        <f t="shared" si="0"/>
        <v>52.577319587628864</v>
      </c>
      <c r="J218" s="1" t="s">
        <v>173</v>
      </c>
      <c r="K218">
        <f t="shared" si="1"/>
        <v>0.14007171671895988</v>
      </c>
      <c r="L218">
        <f t="shared" si="1"/>
        <v>0.12633919547200304</v>
      </c>
    </row>
    <row r="219" spans="1:12" x14ac:dyDescent="0.25">
      <c r="A219" s="1" t="s">
        <v>174</v>
      </c>
      <c r="B219">
        <v>35</v>
      </c>
      <c r="C219">
        <v>40</v>
      </c>
      <c r="D219">
        <f>SUM(B219:C219)</f>
        <v>75</v>
      </c>
      <c r="F219" s="1" t="s">
        <v>174</v>
      </c>
      <c r="G219">
        <f t="shared" si="0"/>
        <v>35.567010309278352</v>
      </c>
      <c r="H219">
        <f t="shared" si="0"/>
        <v>39.432989690721648</v>
      </c>
      <c r="J219" s="1" t="s">
        <v>174</v>
      </c>
      <c r="K219">
        <f t="shared" si="1"/>
        <v>9.0392947855969397E-3</v>
      </c>
      <c r="L219">
        <f t="shared" si="1"/>
        <v>8.1530894144599859E-3</v>
      </c>
    </row>
    <row r="220" spans="1:12" x14ac:dyDescent="0.25">
      <c r="A220" s="1" t="s">
        <v>176</v>
      </c>
      <c r="B220">
        <v>45</v>
      </c>
      <c r="C220">
        <v>45</v>
      </c>
      <c r="D220">
        <f>SUM(B220:C220)</f>
        <v>90</v>
      </c>
      <c r="F220" s="1" t="s">
        <v>176</v>
      </c>
      <c r="G220">
        <f t="shared" si="0"/>
        <v>42.680412371134018</v>
      </c>
      <c r="H220">
        <f t="shared" si="0"/>
        <v>47.319587628865982</v>
      </c>
      <c r="J220" s="1" t="s">
        <v>176</v>
      </c>
      <c r="K220">
        <f t="shared" si="1"/>
        <v>0.12606454504706438</v>
      </c>
      <c r="L220">
        <f t="shared" si="1"/>
        <v>0.11370527592480315</v>
      </c>
    </row>
    <row r="221" spans="1:12" x14ac:dyDescent="0.25">
      <c r="A221" s="1"/>
      <c r="B221">
        <f>SUM(B217:B220)</f>
        <v>230</v>
      </c>
      <c r="C221">
        <f>SUM(C217:C220)</f>
        <v>255</v>
      </c>
      <c r="D221">
        <f>SUM(D217:D220)</f>
        <v>485</v>
      </c>
    </row>
    <row r="222" spans="1:12" x14ac:dyDescent="0.25">
      <c r="A222" s="1"/>
    </row>
    <row r="223" spans="1:12" x14ac:dyDescent="0.25">
      <c r="A223" s="1" t="s">
        <v>115</v>
      </c>
      <c r="B223">
        <f>(COUNTA(B216:C216)-1)*(COUNTA(A217:A220)-1)</f>
        <v>3</v>
      </c>
      <c r="C223" t="str">
        <f ca="1">_xlfn.FORMULATEXT(B223)</f>
        <v>=(COUNTA(B216:C216)-1)*(COUNTA(A217:A220)-1)</v>
      </c>
    </row>
    <row r="224" spans="1:12" x14ac:dyDescent="0.25">
      <c r="A224" s="1" t="s">
        <v>125</v>
      </c>
      <c r="B224">
        <f>SUM(K217:L220)</f>
        <v>0.86515409853005765</v>
      </c>
      <c r="C224" t="str">
        <f ca="1">_xlfn.FORMULATEXT(B224)</f>
        <v>=SUM(K217:L220)</v>
      </c>
    </row>
    <row r="225" spans="1:3" x14ac:dyDescent="0.25">
      <c r="A225" s="1"/>
    </row>
    <row r="226" spans="1:3" x14ac:dyDescent="0.25">
      <c r="A226" s="1" t="s">
        <v>5</v>
      </c>
      <c r="B226">
        <v>0.05</v>
      </c>
    </row>
    <row r="227" spans="1:3" x14ac:dyDescent="0.25">
      <c r="A227" s="1" t="s">
        <v>126</v>
      </c>
      <c r="B227">
        <f>_xlfn.CHISQ.DIST.RT(B224, B223)</f>
        <v>0.83382772431911234</v>
      </c>
      <c r="C227" t="str">
        <f ca="1">_xlfn.FORMULATEXT(B227)</f>
        <v>=CHISQ.DIST.RT(B224, B223)</v>
      </c>
    </row>
    <row r="228" spans="1:3" x14ac:dyDescent="0.25">
      <c r="A228" s="1"/>
      <c r="B228">
        <f>_xlfn.CHISQ.TEST(B217:C220, G217:H220)</f>
        <v>0.83382772431911234</v>
      </c>
      <c r="C228" t="str">
        <f ca="1">_xlfn.FORMULATEXT(B228)</f>
        <v>=CHISQ.TEST(B217:C220, G217:H220)</v>
      </c>
    </row>
    <row r="229" spans="1:3" x14ac:dyDescent="0.25">
      <c r="A229" s="1"/>
      <c r="B229" s="2" t="str">
        <f>IF(B227&lt;B226, "Reject", "Fail to Reject")</f>
        <v>Fail to Reject</v>
      </c>
      <c r="C229" t="str">
        <f ca="1">_xlfn.FORMULATEXT(B229)</f>
        <v>=IF(B227&lt;B226, "Reject", "Fail to Reject")</v>
      </c>
    </row>
  </sheetData>
  <mergeCells count="18">
    <mergeCell ref="I1:M1"/>
    <mergeCell ref="U1:Y1"/>
    <mergeCell ref="I34:M34"/>
    <mergeCell ref="U34:Y34"/>
    <mergeCell ref="A71:E71"/>
    <mergeCell ref="A1:E1"/>
    <mergeCell ref="A6:E6"/>
    <mergeCell ref="A23:E23"/>
    <mergeCell ref="A38:E38"/>
    <mergeCell ref="A54:E54"/>
    <mergeCell ref="A182:E182"/>
    <mergeCell ref="A198:E198"/>
    <mergeCell ref="A213:E213"/>
    <mergeCell ref="A90:E90"/>
    <mergeCell ref="A110:E110"/>
    <mergeCell ref="A131:E131"/>
    <mergeCell ref="A150:E150"/>
    <mergeCell ref="A167:E1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M5L3</vt:lpstr>
      <vt:lpstr>M5L4</vt:lpstr>
      <vt:lpstr>M5L5</vt:lpstr>
      <vt:lpstr>M5L7</vt:lpstr>
      <vt:lpstr>Chi-squared</vt:lpstr>
      <vt:lpstr>M5L8</vt:lpstr>
      <vt:lpstr>Quiz</vt:lpstr>
    </vt:vector>
  </TitlesOfParts>
  <Company>Cameron LNG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Edelman</dc:creator>
  <cp:lastModifiedBy>David Edelman</cp:lastModifiedBy>
  <dcterms:created xsi:type="dcterms:W3CDTF">2017-11-17T17:14:41Z</dcterms:created>
  <dcterms:modified xsi:type="dcterms:W3CDTF">2017-11-29T18:41:08Z</dcterms:modified>
</cp:coreProperties>
</file>