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edi_irawan\Documents\excel\B2 - 18411176 - ANITA AJENG VIOLANITA\"/>
    </mc:Choice>
  </mc:AlternateContent>
  <xr:revisionPtr revIDLastSave="0" documentId="13_ncr:1_{57B69A7D-827C-45E4-A154-2E44A40D22A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" sheetId="1" r:id="rId1"/>
    <sheet name="CODE TABLE" sheetId="2" r:id="rId2"/>
    <sheet name="SORT &amp; FILTER" sheetId="3" r:id="rId3"/>
    <sheet name="CHART" sheetId="4" r:id="rId4"/>
  </sheets>
  <definedNames>
    <definedName name="ANITA1">'CODE TABLE'!$A$4:$B$6</definedName>
    <definedName name="ANITA2">'CODE TABLE'!$A$11:$E$15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D13" i="1"/>
  <c r="L13" i="1" s="1"/>
  <c r="H21" i="3"/>
  <c r="F21" i="3"/>
  <c r="G21" i="3" s="1"/>
  <c r="I21" i="3" s="1"/>
  <c r="K21" i="3" s="1"/>
  <c r="E21" i="3"/>
  <c r="D21" i="3"/>
  <c r="H20" i="3"/>
  <c r="F20" i="3"/>
  <c r="G20" i="3" s="1"/>
  <c r="I20" i="3" s="1"/>
  <c r="K20" i="3" s="1"/>
  <c r="E20" i="3"/>
  <c r="D20" i="3"/>
  <c r="H19" i="3"/>
  <c r="F19" i="3"/>
  <c r="G19" i="3" s="1"/>
  <c r="I19" i="3" s="1"/>
  <c r="K19" i="3" s="1"/>
  <c r="E19" i="3"/>
  <c r="D19" i="3"/>
  <c r="H18" i="3"/>
  <c r="F18" i="3"/>
  <c r="G18" i="3" s="1"/>
  <c r="I18" i="3" s="1"/>
  <c r="K18" i="3" s="1"/>
  <c r="E18" i="3"/>
  <c r="D18" i="3"/>
  <c r="H17" i="3"/>
  <c r="F17" i="3"/>
  <c r="G17" i="3" s="1"/>
  <c r="I17" i="3" s="1"/>
  <c r="K17" i="3" s="1"/>
  <c r="E17" i="3"/>
  <c r="D17" i="3"/>
  <c r="H16" i="3"/>
  <c r="F16" i="3"/>
  <c r="G16" i="3" s="1"/>
  <c r="I16" i="3" s="1"/>
  <c r="K16" i="3" s="1"/>
  <c r="E16" i="3"/>
  <c r="D16" i="3"/>
  <c r="H15" i="3"/>
  <c r="F15" i="3"/>
  <c r="G15" i="3" s="1"/>
  <c r="I15" i="3" s="1"/>
  <c r="K15" i="3" s="1"/>
  <c r="E15" i="3"/>
  <c r="D15" i="3"/>
  <c r="H14" i="3"/>
  <c r="F14" i="3"/>
  <c r="G14" i="3" s="1"/>
  <c r="I14" i="3" s="1"/>
  <c r="K14" i="3" s="1"/>
  <c r="E14" i="3"/>
  <c r="D14" i="3"/>
  <c r="H13" i="3"/>
  <c r="F13" i="3"/>
  <c r="G13" i="3" s="1"/>
  <c r="I13" i="3" s="1"/>
  <c r="K13" i="3" s="1"/>
  <c r="E13" i="3"/>
  <c r="D13" i="3"/>
  <c r="H12" i="3"/>
  <c r="F12" i="3"/>
  <c r="G12" i="3" s="1"/>
  <c r="I12" i="3" s="1"/>
  <c r="K12" i="3" s="1"/>
  <c r="E12" i="3"/>
  <c r="D12" i="3"/>
  <c r="H11" i="3"/>
  <c r="F11" i="3"/>
  <c r="G11" i="3" s="1"/>
  <c r="I11" i="3" s="1"/>
  <c r="K11" i="3" s="1"/>
  <c r="E11" i="3"/>
  <c r="D11" i="3"/>
  <c r="H10" i="3"/>
  <c r="F10" i="3"/>
  <c r="G10" i="3" s="1"/>
  <c r="E10" i="3"/>
  <c r="D10" i="3"/>
  <c r="H14" i="1"/>
  <c r="H15" i="1"/>
  <c r="H16" i="1"/>
  <c r="H17" i="1"/>
  <c r="H18" i="1"/>
  <c r="H19" i="1"/>
  <c r="H20" i="1"/>
  <c r="H21" i="1"/>
  <c r="H22" i="1"/>
  <c r="H23" i="1"/>
  <c r="H24" i="1"/>
  <c r="H13" i="1"/>
  <c r="H26" i="1" s="1"/>
  <c r="F14" i="1"/>
  <c r="G14" i="1" s="1"/>
  <c r="I14" i="1" s="1"/>
  <c r="K14" i="1" s="1"/>
  <c r="F15" i="1"/>
  <c r="G15" i="1" s="1"/>
  <c r="I15" i="1" s="1"/>
  <c r="K15" i="1" s="1"/>
  <c r="F16" i="1"/>
  <c r="G16" i="1" s="1"/>
  <c r="I16" i="1" s="1"/>
  <c r="K16" i="1" s="1"/>
  <c r="F17" i="1"/>
  <c r="G17" i="1" s="1"/>
  <c r="I17" i="1" s="1"/>
  <c r="K17" i="1" s="1"/>
  <c r="F18" i="1"/>
  <c r="G18" i="1" s="1"/>
  <c r="I18" i="1" s="1"/>
  <c r="K18" i="1" s="1"/>
  <c r="F19" i="1"/>
  <c r="G19" i="1" s="1"/>
  <c r="I19" i="1" s="1"/>
  <c r="K19" i="1" s="1"/>
  <c r="F20" i="1"/>
  <c r="G20" i="1" s="1"/>
  <c r="I20" i="1" s="1"/>
  <c r="K20" i="1" s="1"/>
  <c r="F21" i="1"/>
  <c r="G21" i="1" s="1"/>
  <c r="I21" i="1" s="1"/>
  <c r="K21" i="1" s="1"/>
  <c r="F22" i="1"/>
  <c r="G22" i="1" s="1"/>
  <c r="I22" i="1" s="1"/>
  <c r="K22" i="1" s="1"/>
  <c r="F23" i="1"/>
  <c r="G23" i="1" s="1"/>
  <c r="I23" i="1" s="1"/>
  <c r="K23" i="1" s="1"/>
  <c r="F24" i="1"/>
  <c r="G24" i="1" s="1"/>
  <c r="I24" i="1" s="1"/>
  <c r="K24" i="1" s="1"/>
  <c r="F13" i="1"/>
  <c r="F13" i="4"/>
  <c r="F12" i="4"/>
  <c r="F11" i="4"/>
  <c r="E14" i="1"/>
  <c r="E15" i="1"/>
  <c r="E16" i="1"/>
  <c r="E17" i="1"/>
  <c r="E18" i="1"/>
  <c r="E19" i="1"/>
  <c r="E20" i="1"/>
  <c r="E21" i="1"/>
  <c r="E22" i="1"/>
  <c r="E23" i="1"/>
  <c r="E24" i="1"/>
  <c r="E13" i="1"/>
  <c r="D14" i="1"/>
  <c r="L14" i="1" s="1"/>
  <c r="D15" i="1"/>
  <c r="L15" i="1" s="1"/>
  <c r="D16" i="1"/>
  <c r="L16" i="1" s="1"/>
  <c r="D17" i="1"/>
  <c r="L17" i="1" s="1"/>
  <c r="D18" i="1"/>
  <c r="L18" i="1" s="1"/>
  <c r="D19" i="1"/>
  <c r="L19" i="1" s="1"/>
  <c r="D20" i="1"/>
  <c r="L20" i="1" s="1"/>
  <c r="D21" i="1"/>
  <c r="L21" i="1" s="1"/>
  <c r="D22" i="1"/>
  <c r="L22" i="1" s="1"/>
  <c r="D23" i="1"/>
  <c r="L23" i="1" s="1"/>
  <c r="D24" i="1"/>
  <c r="L24" i="1" s="1"/>
  <c r="G27" i="1" l="1"/>
  <c r="L10" i="3"/>
  <c r="L11" i="3"/>
  <c r="L12" i="3"/>
  <c r="L13" i="3"/>
  <c r="L14" i="3"/>
  <c r="L15" i="3"/>
  <c r="L16" i="3"/>
  <c r="L17" i="3"/>
  <c r="L18" i="3"/>
  <c r="L19" i="3"/>
  <c r="L20" i="3"/>
  <c r="L21" i="3"/>
  <c r="G24" i="3"/>
  <c r="I10" i="3"/>
  <c r="H23" i="3"/>
  <c r="I13" i="1"/>
  <c r="I25" i="3" l="1"/>
  <c r="K10" i="3"/>
  <c r="K26" i="3" s="1"/>
  <c r="K13" i="1"/>
  <c r="K29" i="1" s="1"/>
  <c r="I28" i="1"/>
</calcChain>
</file>

<file path=xl/sharedStrings.xml><?xml version="1.0" encoding="utf-8"?>
<sst xmlns="http://schemas.openxmlformats.org/spreadsheetml/2006/main" count="125" uniqueCount="76">
  <si>
    <t>No</t>
  </si>
  <si>
    <t>ID Penjualan</t>
  </si>
  <si>
    <t>Nama</t>
  </si>
  <si>
    <t>Customer</t>
  </si>
  <si>
    <t>Status</t>
  </si>
  <si>
    <t>Jenis Kertas</t>
  </si>
  <si>
    <t>Harga Kertas</t>
  </si>
  <si>
    <t>Jumlah Beli</t>
  </si>
  <si>
    <t>Total Harga</t>
  </si>
  <si>
    <t>Pajak</t>
  </si>
  <si>
    <t>Total Bayar</t>
  </si>
  <si>
    <t>Bonus</t>
  </si>
  <si>
    <t>025-PA-M-C</t>
  </si>
  <si>
    <t>050-HF-M-C</t>
  </si>
  <si>
    <t>065-CQ-U-K</t>
  </si>
  <si>
    <t>033-CF-U-K</t>
  </si>
  <si>
    <t>015-PQ-U-C</t>
  </si>
  <si>
    <t>037-HA-M-K</t>
  </si>
  <si>
    <t>025-HQ-M-K</t>
  </si>
  <si>
    <t>039-CQ-M-C</t>
  </si>
  <si>
    <t>060-CF-U-K</t>
  </si>
  <si>
    <t>040-PA-M-K</t>
  </si>
  <si>
    <t>048-HF-M-C</t>
  </si>
  <si>
    <t>019-PQ-U-C</t>
  </si>
  <si>
    <t>Ramadhani</t>
  </si>
  <si>
    <t>Wishnu</t>
  </si>
  <si>
    <t>Sulistiawati</t>
  </si>
  <si>
    <t>Hidayat</t>
  </si>
  <si>
    <t>Safiq</t>
  </si>
  <si>
    <t>Rahmada</t>
  </si>
  <si>
    <t>Anggraini</t>
  </si>
  <si>
    <t>Chairunnisa</t>
  </si>
  <si>
    <t>Rahmatulloh</t>
  </si>
  <si>
    <t>Pratama</t>
  </si>
  <si>
    <t>Umair</t>
  </si>
  <si>
    <t>Arman</t>
  </si>
  <si>
    <t>JUMLAH BELI TERTINGGI</t>
  </si>
  <si>
    <t>HARGA KERTAS TERENDAH</t>
  </si>
  <si>
    <t>JUMLAH DATA "Member"</t>
  </si>
  <si>
    <t>JUMLAH DATA "Umum"</t>
  </si>
  <si>
    <t>RATA-RATA TOTAL HARGA</t>
  </si>
  <si>
    <t>JUMLAH KESELURUHAN TOTAL BAYAR</t>
  </si>
  <si>
    <t>TABEL BANTU 1</t>
  </si>
  <si>
    <t>Kode</t>
  </si>
  <si>
    <t>Jenis</t>
  </si>
  <si>
    <t>M</t>
  </si>
  <si>
    <t>U</t>
  </si>
  <si>
    <t>Member</t>
  </si>
  <si>
    <t>Umum</t>
  </si>
  <si>
    <t>TABEL BANTU 2</t>
  </si>
  <si>
    <t>ID</t>
  </si>
  <si>
    <t>UKURAN</t>
  </si>
  <si>
    <t>HARGA</t>
  </si>
  <si>
    <t>Art Paper</t>
  </si>
  <si>
    <t>Art Carton</t>
  </si>
  <si>
    <t>HVS</t>
  </si>
  <si>
    <t>F</t>
  </si>
  <si>
    <t>Q</t>
  </si>
  <si>
    <t>A</t>
  </si>
  <si>
    <t>65 X 90</t>
  </si>
  <si>
    <t>65 X 100</t>
  </si>
  <si>
    <t>79 X 109</t>
  </si>
  <si>
    <r>
      <rPr>
        <b/>
        <sz val="11"/>
        <color theme="1"/>
        <rFont val="Calibri"/>
        <family val="2"/>
        <scheme val="minor"/>
      </rPr>
      <t>Jl.Akbp H.Moh.Amin No.66, 18 Ilir, Kec.Ilir 71m. I,</t>
    </r>
    <r>
      <rPr>
        <b/>
        <i/>
        <sz val="11"/>
        <color theme="1"/>
        <rFont val="Calibri"/>
        <family val="2"/>
        <scheme val="minor"/>
      </rPr>
      <t xml:space="preserve"> Kota Palembang, Bumatera Selatan 30113, Hp. 0857-6891-8764</t>
    </r>
  </si>
  <si>
    <t>LAPORAN PENJUALAN KERTAS, BULAN JANUARI 2023</t>
  </si>
  <si>
    <t>Ukuran</t>
  </si>
  <si>
    <t>Kertas</t>
  </si>
  <si>
    <r>
      <t>Jl.Akbp H.Moh.Amin No.66, 18 Ilir, Kec.Ilir 71m. I,</t>
    </r>
    <r>
      <rPr>
        <b/>
        <i/>
        <sz val="11"/>
        <color theme="1"/>
        <rFont val="Calibri"/>
        <family val="2"/>
        <scheme val="minor"/>
      </rPr>
      <t xml:space="preserve"> Kota Palembang, Bumatera Selatan 30113, Hp. 0857-6891-8764</t>
    </r>
  </si>
  <si>
    <t xml:space="preserve"> Kota Palembang, Bumatera Selatan 30113, Hp. 0857-6891-8764</t>
  </si>
  <si>
    <t>Jl.Akbp H.Moh.Amin No.66, 18 Ilir, Kec.Ilir 71m. I,</t>
  </si>
  <si>
    <t>DATA PENJUALAN KERTAS PERIODE JANUARI 2023</t>
  </si>
  <si>
    <t>MERK</t>
  </si>
  <si>
    <t>JUMLAH PENJUALAN</t>
  </si>
  <si>
    <t>Folio</t>
  </si>
  <si>
    <t>Quarto</t>
  </si>
  <si>
    <t>A4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</si>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</sst>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Rp&quot;* #,##0_);_(&quot;Rp&quot;* \(#,##0\);_(&quot;Rp&quot;* &quot;-&quot;_);_(@_)"/>
  </numFmts>
  <fonts count="12" x14ac:knownFonts="1">
    <font>
      <sz val="11"/>
      <color theme="1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charset val="1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/>
    <xf numFmtId="0" fontId="1" fillId="2" borderId="1" xfId="0" applyFont="1" applyFill="1" applyBorder="1"/>
    <xf numFmtId="0" fontId="2" fillId="0" borderId="1" xfId="0" applyFont="1" applyBorder="1"/>
    <xf numFmtId="0" fontId="3" fillId="2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3" xfId="0" applyFont="1" applyBorder="1"/>
    <xf numFmtId="0" fontId="4" fillId="0" borderId="0" xfId="0" applyFont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Font="1" applyAlignme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164" fontId="4" fillId="0" borderId="1" xfId="0" applyNumberFormat="1" applyFont="1" applyBorder="1"/>
    <xf numFmtId="164" fontId="4" fillId="3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/>
    <xf numFmtId="164" fontId="3" fillId="3" borderId="2" xfId="0" applyNumberFormat="1" applyFont="1" applyFill="1" applyBorder="1"/>
    <xf numFmtId="0" fontId="6" fillId="0" borderId="0" xfId="0" applyFont="1"/>
    <xf numFmtId="0" fontId="9" fillId="2" borderId="4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3" xfId="0" applyFont="1" applyBorder="1"/>
    <xf numFmtId="164" fontId="10" fillId="0" borderId="1" xfId="0" applyNumberFormat="1" applyFont="1" applyBorder="1"/>
    <xf numFmtId="0" fontId="9" fillId="3" borderId="1" xfId="0" applyFont="1" applyFill="1" applyBorder="1" applyAlignment="1">
      <alignment horizontal="center"/>
    </xf>
    <xf numFmtId="164" fontId="9" fillId="3" borderId="1" xfId="0" applyNumberFormat="1" applyFont="1" applyFill="1" applyBorder="1"/>
    <xf numFmtId="164" fontId="9" fillId="3" borderId="2" xfId="0" applyNumberFormat="1" applyFont="1" applyFill="1" applyBorder="1"/>
    <xf numFmtId="0" fontId="11" fillId="0" borderId="0" xfId="0" applyFont="1"/>
    <xf numFmtId="164" fontId="10" fillId="3" borderId="1" xfId="0" applyNumberFormat="1" applyFont="1" applyFill="1" applyBorder="1"/>
    <xf numFmtId="0" fontId="10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right"/>
    </xf>
    <xf numFmtId="0" fontId="6" fillId="4" borderId="2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400" b="1">
                <a:solidFill>
                  <a:srgbClr val="FFFF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PENJUALAN PERIODE JANUARI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bg2">
            <a:lumMod val="25000"/>
          </a:schemeClr>
        </a:solidFill>
        <a:ln>
          <a:noFill/>
        </a:ln>
        <a:effectLst/>
        <a:sp3d/>
      </c:spPr>
    </c:sideWall>
    <c:backWall>
      <c:thickness val="0"/>
      <c:spPr>
        <a:solidFill>
          <a:schemeClr val="bg2">
            <a:lumMod val="25000"/>
          </a:schemeClr>
        </a:solidFill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CHART!$C$10</c:f>
              <c:strCache>
                <c:ptCount val="1"/>
                <c:pt idx="0">
                  <c:v>Folio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C3BA-49CE-9FD1-C62704B1A6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CHART!$B$11:$B$13</c:f>
              <c:strCache>
                <c:ptCount val="3"/>
                <c:pt idx="0">
                  <c:v>Art Paper</c:v>
                </c:pt>
                <c:pt idx="1">
                  <c:v>Art Carton</c:v>
                </c:pt>
                <c:pt idx="2">
                  <c:v>HVS</c:v>
                </c:pt>
              </c:strCache>
            </c:strRef>
          </c:cat>
          <c:val>
            <c:numRef>
              <c:f>CHART!$C$11:$C$13</c:f>
              <c:numCache>
                <c:formatCode>General</c:formatCode>
                <c:ptCount val="3"/>
                <c:pt idx="0">
                  <c:v>445</c:v>
                </c:pt>
                <c:pt idx="1">
                  <c:v>505</c:v>
                </c:pt>
                <c:pt idx="2">
                  <c:v>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A-49CE-9FD1-C62704B1A60C}"/>
            </c:ext>
          </c:extLst>
        </c:ser>
        <c:ser>
          <c:idx val="1"/>
          <c:order val="1"/>
          <c:tx>
            <c:strRef>
              <c:f>CHART!$D$10</c:f>
              <c:strCache>
                <c:ptCount val="1"/>
                <c:pt idx="0">
                  <c:v>Quarto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CHART!$B$11:$B$13</c:f>
              <c:strCache>
                <c:ptCount val="3"/>
                <c:pt idx="0">
                  <c:v>Art Paper</c:v>
                </c:pt>
                <c:pt idx="1">
                  <c:v>Art Carton</c:v>
                </c:pt>
                <c:pt idx="2">
                  <c:v>HVS</c:v>
                </c:pt>
              </c:strCache>
            </c:strRef>
          </c:cat>
          <c:val>
            <c:numRef>
              <c:f>CHART!$D$11:$D$13</c:f>
              <c:numCache>
                <c:formatCode>General</c:formatCode>
                <c:ptCount val="3"/>
                <c:pt idx="0">
                  <c:v>420</c:v>
                </c:pt>
                <c:pt idx="1">
                  <c:v>460</c:v>
                </c:pt>
                <c:pt idx="2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BA-49CE-9FD1-C62704B1A60C}"/>
            </c:ext>
          </c:extLst>
        </c:ser>
        <c:ser>
          <c:idx val="2"/>
          <c:order val="2"/>
          <c:tx>
            <c:strRef>
              <c:f>CHART!$E$10</c:f>
              <c:strCache>
                <c:ptCount val="1"/>
                <c:pt idx="0">
                  <c:v>A4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CHART!$B$11:$B$13</c:f>
              <c:strCache>
                <c:ptCount val="3"/>
                <c:pt idx="0">
                  <c:v>Art Paper</c:v>
                </c:pt>
                <c:pt idx="1">
                  <c:v>Art Carton</c:v>
                </c:pt>
                <c:pt idx="2">
                  <c:v>HVS</c:v>
                </c:pt>
              </c:strCache>
            </c:strRef>
          </c:cat>
          <c:val>
            <c:numRef>
              <c:f>CHART!$E$11:$E$13</c:f>
              <c:numCache>
                <c:formatCode>General</c:formatCode>
                <c:ptCount val="3"/>
                <c:pt idx="0">
                  <c:v>450</c:v>
                </c:pt>
                <c:pt idx="1">
                  <c:v>470</c:v>
                </c:pt>
                <c:pt idx="2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BA-49CE-9FD1-C62704B1A6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14304512"/>
        <c:axId val="814306176"/>
        <c:axId val="0"/>
      </c:bar3DChart>
      <c:catAx>
        <c:axId val="81430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306176"/>
        <c:crosses val="autoZero"/>
        <c:auto val="1"/>
        <c:lblAlgn val="ctr"/>
        <c:lblOffset val="100"/>
        <c:noMultiLvlLbl val="0"/>
      </c:catAx>
      <c:valAx>
        <c:axId val="814306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30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sz="1200" b="1">
                <a:solidFill>
                  <a:srgbClr val="FFFF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</a:t>
            </a:r>
            <a:r>
              <a:rPr lang="id-ID" sz="1200" b="1" baseline="0">
                <a:solidFill>
                  <a:srgbClr val="FFFF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PENJUALAN PERIODE JANUARI 2023 </a:t>
            </a:r>
            <a:endParaRPr lang="en-US" sz="1200" b="1">
              <a:solidFill>
                <a:srgbClr val="FFFF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CHART!$B$11</c:f>
              <c:strCache>
                <c:ptCount val="1"/>
                <c:pt idx="0">
                  <c:v>Art Paper</c:v>
                </c:pt>
              </c:strCache>
            </c:strRef>
          </c:tx>
          <c:dPt>
            <c:idx val="0"/>
            <c:bubble3D val="0"/>
            <c:explosion val="18"/>
            <c:spPr>
              <a:solidFill>
                <a:schemeClr val="accent5">
                  <a:lumMod val="7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69D-48F6-AD7E-AFBDBDAEDD6A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69D-48F6-AD7E-AFBDBDAEDD6A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E69D-48F6-AD7E-AFBDBDAEDD6A}"/>
              </c:ext>
            </c:extLst>
          </c:dPt>
          <c:dLbls>
            <c:dLbl>
              <c:idx val="0"/>
              <c:layout>
                <c:manualLayout>
                  <c:x val="2.5237399818330456E-2"/>
                  <c:y val="-0.1317005686789151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Art Paper</a:t>
                    </a:r>
                  </a:p>
                  <a:p>
                    <a:r>
                      <a:rPr lang="en-US"/>
                      <a:t>31%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E69D-48F6-AD7E-AFBDBDAEDD6A}"/>
                </c:ext>
              </c:extLst>
            </c:dLbl>
            <c:dLbl>
              <c:idx val="1"/>
              <c:layout>
                <c:manualLayout>
                  <c:x val="-0.18011923939717861"/>
                  <c:y val="6.486657917760280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Art</a:t>
                    </a:r>
                    <a:r>
                      <a:rPr lang="en-US" baseline="0"/>
                      <a:t> Carton</a:t>
                    </a:r>
                  </a:p>
                  <a:p>
                    <a:r>
                      <a:rPr lang="en-US" baseline="0"/>
                      <a:t>34%</a:t>
                    </a:r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E69D-48F6-AD7E-AFBDBDAEDD6A}"/>
                </c:ext>
              </c:extLst>
            </c:dLbl>
            <c:dLbl>
              <c:idx val="2"/>
              <c:layout>
                <c:manualLayout>
                  <c:x val="-4.7577422803029165E-2"/>
                  <c:y val="-0.1015511081948089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HVS</a:t>
                    </a:r>
                  </a:p>
                  <a:p>
                    <a:r>
                      <a:rPr lang="en-US"/>
                      <a:t>35</a:t>
                    </a:r>
                    <a:r>
                      <a:rPr lang="en-US" baseline="0"/>
                      <a:t> %</a:t>
                    </a:r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E69D-48F6-AD7E-AFBDBDAEDD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CHART!$C$11:$E$11</c:f>
              <c:numCache>
                <c:formatCode>General</c:formatCode>
                <c:ptCount val="3"/>
                <c:pt idx="0">
                  <c:v>445</c:v>
                </c:pt>
                <c:pt idx="1">
                  <c:v>420</c:v>
                </c:pt>
                <c:pt idx="2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D-48F6-AD7E-AFBDBDAEDD6A}"/>
            </c:ext>
          </c:extLst>
        </c:ser>
        <c:ser>
          <c:idx val="1"/>
          <c:order val="1"/>
          <c:tx>
            <c:strRef>
              <c:f>CHART!$B$12</c:f>
              <c:strCache>
                <c:ptCount val="1"/>
                <c:pt idx="0">
                  <c:v>Art Carton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3C2-4892-93D5-D0D940FBB4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3C2-4892-93D5-D0D940FBB4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3C2-4892-93D5-D0D940FBB4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CHART!$C$12:$E$12</c:f>
              <c:numCache>
                <c:formatCode>General</c:formatCode>
                <c:ptCount val="3"/>
                <c:pt idx="0">
                  <c:v>505</c:v>
                </c:pt>
                <c:pt idx="1">
                  <c:v>460</c:v>
                </c:pt>
                <c:pt idx="2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9D-48F6-AD7E-AFBDBDAEDD6A}"/>
            </c:ext>
          </c:extLst>
        </c:ser>
        <c:ser>
          <c:idx val="2"/>
          <c:order val="2"/>
          <c:tx>
            <c:strRef>
              <c:f>CHART!$B$13</c:f>
              <c:strCache>
                <c:ptCount val="1"/>
                <c:pt idx="0">
                  <c:v>HVS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F3C2-4892-93D5-D0D940FBB4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F3C2-4892-93D5-D0D940FBB4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F3C2-4892-93D5-D0D940FBB4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CHART!$C$13:$E$13</c:f>
              <c:numCache>
                <c:formatCode>General</c:formatCode>
                <c:ptCount val="3"/>
                <c:pt idx="0">
                  <c:v>530</c:v>
                </c:pt>
                <c:pt idx="1">
                  <c:v>490</c:v>
                </c:pt>
                <c:pt idx="2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9D-48F6-AD7E-AFBDBDAEDD6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844197</xdr:colOff>
      <xdr:row>0</xdr:row>
      <xdr:rowOff>93550</xdr:rowOff>
    </xdr:from>
    <xdr:ext cx="6326768" cy="60721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129947" y="93550"/>
          <a:ext cx="6326768" cy="60721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id-ID" sz="5400" b="1" cap="none" spc="50">
              <a:ln w="9525" cmpd="sng">
                <a:solidFill>
                  <a:schemeClr val="bg1"/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  <a:latin typeface="Adobe Arabic" panose="02040503050201020203" pitchFamily="18" charset="-78"/>
              <a:cs typeface="Adobe Arabic" panose="02040503050201020203" pitchFamily="18" charset="-78"/>
            </a:rPr>
            <a:t>Flamboyan</a:t>
          </a:r>
          <a:r>
            <a:rPr lang="id-ID" sz="5400" b="1" cap="none" spc="50" baseline="0">
              <a:ln w="9525" cmpd="sng">
                <a:solidFill>
                  <a:schemeClr val="bg1"/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  <a:latin typeface="Adobe Arabic" panose="02040503050201020203" pitchFamily="18" charset="-78"/>
              <a:cs typeface="Adobe Arabic" panose="02040503050201020203" pitchFamily="18" charset="-78"/>
            </a:rPr>
            <a:t> Digital </a:t>
          </a:r>
          <a:r>
            <a:rPr lang="id-ID" sz="5400" b="1" cap="none" spc="50" baseline="0">
              <a:ln w="9525" cmpd="sng">
                <a:solidFill>
                  <a:schemeClr val="bg1"/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glow rad="38100">
                  <a:schemeClr val="accent1"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Adobe Arabic" panose="02040503050201020203" pitchFamily="18" charset="-78"/>
              <a:cs typeface="Adobe Arabic" panose="02040503050201020203" pitchFamily="18" charset="-78"/>
            </a:rPr>
            <a:t>Printing</a:t>
          </a:r>
          <a:endParaRPr lang="en-US" sz="5400" b="1" cap="none" spc="50">
            <a:ln w="9525" cmpd="sng">
              <a:solidFill>
                <a:schemeClr val="bg1"/>
              </a:solidFill>
              <a:prstDash val="solid"/>
            </a:ln>
            <a:solidFill>
              <a:schemeClr val="accent1">
                <a:lumMod val="75000"/>
              </a:schemeClr>
            </a:solidFill>
            <a:effectLst>
              <a:glow rad="38100">
                <a:schemeClr val="accent1">
                  <a:alpha val="40000"/>
                </a:schemeClr>
              </a:glow>
              <a:innerShdw blurRad="63500" dist="50800" dir="13500000">
                <a:prstClr val="black">
                  <a:alpha val="50000"/>
                </a:prstClr>
              </a:innerShdw>
            </a:effectLst>
            <a:latin typeface="Adobe Arabic" panose="02040503050201020203" pitchFamily="18" charset="-78"/>
            <a:cs typeface="Adobe Arabic" panose="02040503050201020203" pitchFamily="18" charset="-78"/>
          </a:endParaRPr>
        </a:p>
      </xdr:txBody>
    </xdr:sp>
    <xdr:clientData/>
  </xdr:oneCellAnchor>
  <xdr:twoCellAnchor>
    <xdr:from>
      <xdr:col>0</xdr:col>
      <xdr:colOff>250032</xdr:colOff>
      <xdr:row>1</xdr:row>
      <xdr:rowOff>95250</xdr:rowOff>
    </xdr:from>
    <xdr:to>
      <xdr:col>1</xdr:col>
      <xdr:colOff>821532</xdr:colOff>
      <xdr:row>5</xdr:row>
      <xdr:rowOff>142875</xdr:rowOff>
    </xdr:to>
    <xdr:sp macro="" textlink="">
      <xdr:nvSpPr>
        <xdr:cNvPr id="3" name="Horizontal Scrol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50032" y="95250"/>
          <a:ext cx="857250" cy="809625"/>
        </a:xfrm>
        <a:prstGeom prst="horizontalScroll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900326</xdr:colOff>
      <xdr:row>0</xdr:row>
      <xdr:rowOff>0</xdr:rowOff>
    </xdr:from>
    <xdr:ext cx="6326768" cy="60721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86076" y="0"/>
          <a:ext cx="6326768" cy="60721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id-ID" sz="5400" b="1" cap="none" spc="50">
              <a:ln w="9525" cmpd="sng">
                <a:solidFill>
                  <a:schemeClr val="bg1"/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  <a:latin typeface="Adobe Arabic" panose="02040503050201020203" pitchFamily="18" charset="-78"/>
              <a:cs typeface="Adobe Arabic" panose="02040503050201020203" pitchFamily="18" charset="-78"/>
            </a:rPr>
            <a:t>Flamboyan</a:t>
          </a:r>
          <a:r>
            <a:rPr lang="id-ID" sz="5400" b="1" cap="none" spc="50" baseline="0">
              <a:ln w="9525" cmpd="sng">
                <a:solidFill>
                  <a:schemeClr val="bg1"/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  <a:latin typeface="Adobe Arabic" panose="02040503050201020203" pitchFamily="18" charset="-78"/>
              <a:cs typeface="Adobe Arabic" panose="02040503050201020203" pitchFamily="18" charset="-78"/>
            </a:rPr>
            <a:t> Digital </a:t>
          </a:r>
          <a:r>
            <a:rPr lang="id-ID" sz="5400" b="1" cap="none" spc="50" baseline="0">
              <a:ln w="9525" cmpd="sng">
                <a:solidFill>
                  <a:schemeClr val="bg1"/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glow rad="38100">
                  <a:schemeClr val="accent1"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Adobe Arabic" panose="02040503050201020203" pitchFamily="18" charset="-78"/>
              <a:cs typeface="Adobe Arabic" panose="02040503050201020203" pitchFamily="18" charset="-78"/>
            </a:rPr>
            <a:t>Printing</a:t>
          </a:r>
          <a:endParaRPr lang="en-US" sz="5400" b="1" cap="none" spc="50">
            <a:ln w="9525" cmpd="sng">
              <a:solidFill>
                <a:schemeClr val="bg1"/>
              </a:solidFill>
              <a:prstDash val="solid"/>
            </a:ln>
            <a:solidFill>
              <a:schemeClr val="accent1">
                <a:lumMod val="75000"/>
              </a:schemeClr>
            </a:solidFill>
            <a:effectLst>
              <a:glow rad="38100">
                <a:schemeClr val="accent1">
                  <a:alpha val="40000"/>
                </a:schemeClr>
              </a:glow>
              <a:innerShdw blurRad="63500" dist="50800" dir="13500000">
                <a:prstClr val="black">
                  <a:alpha val="50000"/>
                </a:prstClr>
              </a:innerShdw>
            </a:effectLst>
            <a:latin typeface="Adobe Arabic" panose="02040503050201020203" pitchFamily="18" charset="-78"/>
            <a:cs typeface="Adobe Arabic" panose="02040503050201020203" pitchFamily="18" charset="-78"/>
          </a:endParaRPr>
        </a:p>
      </xdr:txBody>
    </xdr:sp>
    <xdr:clientData/>
  </xdr:oneCellAnchor>
  <xdr:twoCellAnchor>
    <xdr:from>
      <xdr:col>0</xdr:col>
      <xdr:colOff>250032</xdr:colOff>
      <xdr:row>0</xdr:row>
      <xdr:rowOff>95250</xdr:rowOff>
    </xdr:from>
    <xdr:to>
      <xdr:col>1</xdr:col>
      <xdr:colOff>821532</xdr:colOff>
      <xdr:row>4</xdr:row>
      <xdr:rowOff>142875</xdr:rowOff>
    </xdr:to>
    <xdr:sp macro="" textlink="">
      <xdr:nvSpPr>
        <xdr:cNvPr id="3" name="Horizontal Scroll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50032" y="95250"/>
          <a:ext cx="857250" cy="809625"/>
        </a:xfrm>
        <a:prstGeom prst="horizontalScroll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238124</xdr:colOff>
      <xdr:row>0</xdr:row>
      <xdr:rowOff>0</xdr:rowOff>
    </xdr:from>
    <xdr:ext cx="3028951" cy="180976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457324" y="0"/>
          <a:ext cx="3028951" cy="180976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id-ID" sz="4000" b="1" cap="none" spc="50">
              <a:ln w="9525" cmpd="sng">
                <a:solidFill>
                  <a:schemeClr val="bg1"/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  <a:latin typeface="Adobe Arabic" panose="02040503050201020203" pitchFamily="18" charset="-78"/>
              <a:cs typeface="Adobe Arabic" panose="02040503050201020203" pitchFamily="18" charset="-78"/>
            </a:rPr>
            <a:t>Flamboyan</a:t>
          </a:r>
          <a:r>
            <a:rPr lang="id-ID" sz="4000" b="1" cap="none" spc="50" baseline="0">
              <a:ln w="9525" cmpd="sng">
                <a:solidFill>
                  <a:schemeClr val="bg1"/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  <a:latin typeface="Adobe Arabic" panose="02040503050201020203" pitchFamily="18" charset="-78"/>
              <a:cs typeface="Adobe Arabic" panose="02040503050201020203" pitchFamily="18" charset="-78"/>
            </a:rPr>
            <a:t> Digital </a:t>
          </a:r>
          <a:r>
            <a:rPr lang="id-ID" sz="4000" b="1" cap="none" spc="50" baseline="0">
              <a:ln w="9525" cmpd="sng">
                <a:solidFill>
                  <a:schemeClr val="bg1"/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glow rad="38100">
                  <a:schemeClr val="accent1">
                    <a:alpha val="40000"/>
                  </a:schemeClr>
                </a:glow>
                <a:innerShdw blurRad="63500" dist="50800" dir="13500000">
                  <a:prstClr val="black">
                    <a:alpha val="50000"/>
                  </a:prstClr>
                </a:innerShdw>
              </a:effectLst>
              <a:latin typeface="Adobe Arabic" panose="02040503050201020203" pitchFamily="18" charset="-78"/>
              <a:cs typeface="Adobe Arabic" panose="02040503050201020203" pitchFamily="18" charset="-78"/>
            </a:rPr>
            <a:t>Printing</a:t>
          </a:r>
          <a:endParaRPr lang="en-US" sz="4000" b="1" cap="none" spc="50">
            <a:ln w="9525" cmpd="sng">
              <a:solidFill>
                <a:schemeClr val="bg1"/>
              </a:solidFill>
              <a:prstDash val="solid"/>
            </a:ln>
            <a:solidFill>
              <a:schemeClr val="accent1">
                <a:lumMod val="75000"/>
              </a:schemeClr>
            </a:solidFill>
            <a:effectLst>
              <a:glow rad="38100">
                <a:schemeClr val="accent1">
                  <a:alpha val="40000"/>
                </a:schemeClr>
              </a:glow>
              <a:innerShdw blurRad="63500" dist="50800" dir="13500000">
                <a:prstClr val="black">
                  <a:alpha val="50000"/>
                </a:prstClr>
              </a:innerShdw>
            </a:effectLst>
            <a:latin typeface="Adobe Arabic" panose="02040503050201020203" pitchFamily="18" charset="-78"/>
            <a:cs typeface="Adobe Arabic" panose="02040503050201020203" pitchFamily="18" charset="-78"/>
          </a:endParaRPr>
        </a:p>
      </xdr:txBody>
    </xdr:sp>
    <xdr:clientData/>
  </xdr:oneCellAnchor>
  <xdr:twoCellAnchor>
    <xdr:from>
      <xdr:col>0</xdr:col>
      <xdr:colOff>173832</xdr:colOff>
      <xdr:row>0</xdr:row>
      <xdr:rowOff>76201</xdr:rowOff>
    </xdr:from>
    <xdr:to>
      <xdr:col>1</xdr:col>
      <xdr:colOff>66675</xdr:colOff>
      <xdr:row>3</xdr:row>
      <xdr:rowOff>95250</xdr:rowOff>
    </xdr:to>
    <xdr:sp macro="" textlink="">
      <xdr:nvSpPr>
        <xdr:cNvPr id="3" name="Horizontal Scroll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173832" y="76201"/>
          <a:ext cx="502443" cy="590549"/>
        </a:xfrm>
        <a:prstGeom prst="horizontalScroll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0</xdr:col>
      <xdr:colOff>371475</xdr:colOff>
      <xdr:row>13</xdr:row>
      <xdr:rowOff>109537</xdr:rowOff>
    </xdr:from>
    <xdr:to>
      <xdr:col>7</xdr:col>
      <xdr:colOff>123825</xdr:colOff>
      <xdr:row>27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28</xdr:row>
      <xdr:rowOff>185737</xdr:rowOff>
    </xdr:from>
    <xdr:to>
      <xdr:col>7</xdr:col>
      <xdr:colOff>114300</xdr:colOff>
      <xdr:row>43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L29"/>
  <sheetViews>
    <sheetView tabSelected="1" topLeftCell="A10" zoomScale="85" zoomScaleNormal="85" workbookViewId="0">
      <selection activeCell="L27" sqref="L27"/>
    </sheetView>
  </sheetViews>
  <sheetFormatPr defaultRowHeight="15" x14ac:dyDescent="0.25"/>
  <cols>
    <col min="1" max="1" width="4.28515625" customWidth="1"/>
    <col min="2" max="2" width="11" customWidth="1"/>
    <col min="3" max="3" width="10.85546875" customWidth="1"/>
    <col min="4" max="4" width="10" customWidth="1"/>
    <col min="5" max="5" width="10.85546875" customWidth="1"/>
    <col min="6" max="6" width="10.7109375" customWidth="1"/>
    <col min="7" max="7" width="14.140625" customWidth="1"/>
    <col min="8" max="8" width="9.7109375" customWidth="1"/>
    <col min="9" max="9" width="16.42578125" customWidth="1"/>
    <col min="10" max="10" width="12.140625" customWidth="1"/>
    <col min="11" max="11" width="14.5703125" customWidth="1"/>
    <col min="12" max="12" width="18.42578125" customWidth="1"/>
  </cols>
  <sheetData>
    <row r="5" spans="1:12" x14ac:dyDescent="0.25">
      <c r="C5" s="18" t="s">
        <v>66</v>
      </c>
      <c r="D5" s="3"/>
      <c r="E5" s="3"/>
      <c r="F5" s="3"/>
      <c r="G5" s="3"/>
      <c r="H5" s="3"/>
      <c r="I5" s="3"/>
    </row>
    <row r="8" spans="1:12" ht="18.75" x14ac:dyDescent="0.3">
      <c r="E8" s="43" t="s">
        <v>63</v>
      </c>
      <c r="F8" s="44"/>
      <c r="G8" s="44"/>
      <c r="H8" s="44"/>
      <c r="I8" s="44"/>
    </row>
    <row r="11" spans="1:12" x14ac:dyDescent="0.25">
      <c r="A11" s="47" t="s">
        <v>0</v>
      </c>
      <c r="B11" s="52" t="s">
        <v>1</v>
      </c>
      <c r="C11" s="27" t="s">
        <v>2</v>
      </c>
      <c r="D11" s="28" t="s">
        <v>4</v>
      </c>
      <c r="E11" s="29" t="s">
        <v>64</v>
      </c>
      <c r="F11" s="47" t="s">
        <v>5</v>
      </c>
      <c r="G11" s="47" t="s">
        <v>6</v>
      </c>
      <c r="H11" s="47" t="s">
        <v>7</v>
      </c>
      <c r="I11" s="47" t="s">
        <v>8</v>
      </c>
      <c r="J11" s="47" t="s">
        <v>9</v>
      </c>
      <c r="K11" s="47" t="s">
        <v>10</v>
      </c>
      <c r="L11" s="47" t="s">
        <v>11</v>
      </c>
    </row>
    <row r="12" spans="1:12" x14ac:dyDescent="0.25">
      <c r="A12" s="48"/>
      <c r="B12" s="53"/>
      <c r="C12" s="30" t="s">
        <v>3</v>
      </c>
      <c r="D12" s="31" t="s">
        <v>3</v>
      </c>
      <c r="E12" s="32" t="s">
        <v>65</v>
      </c>
      <c r="F12" s="48"/>
      <c r="G12" s="48"/>
      <c r="H12" s="48"/>
      <c r="I12" s="48"/>
      <c r="J12" s="48"/>
      <c r="K12" s="48"/>
      <c r="L12" s="48"/>
    </row>
    <row r="13" spans="1:12" x14ac:dyDescent="0.25">
      <c r="A13" s="33">
        <v>1</v>
      </c>
      <c r="B13" s="34" t="s">
        <v>12</v>
      </c>
      <c r="C13" s="35" t="s">
        <v>24</v>
      </c>
      <c r="D13" s="35" t="str">
        <f>VLOOKUP(MID(B13,8,1),ANITA1,2,FALSE)</f>
        <v>Member</v>
      </c>
      <c r="E13" s="34" t="str">
        <f t="shared" ref="E13:E24" si="0">HLOOKUP(MID(B13,6,1),ANITA2,2,FALSE)</f>
        <v>79 X 109</v>
      </c>
      <c r="F13" s="34" t="str">
        <f>IF(MID(B13,5,1)="P","Art Paper",IF(MID(B13,5,1)="C","Art Carton","HVS"))</f>
        <v>Art Paper</v>
      </c>
      <c r="G13" s="36">
        <f>HLOOKUP(MID(B13,6,1),ANITA2,IF(F13="Art Paper",3,IF(F13="Art Carton",4,5)),FALSE)</f>
        <v>548951</v>
      </c>
      <c r="H13" s="33">
        <f>VALUE(LEFT(B13,3))</f>
        <v>25</v>
      </c>
      <c r="I13" s="36">
        <f>G13*H13</f>
        <v>13723775</v>
      </c>
      <c r="J13" s="36">
        <v>820198</v>
      </c>
      <c r="K13" s="36">
        <f>I13+J13</f>
        <v>14543973</v>
      </c>
      <c r="L13" s="34" t="str">
        <f>IF(AND(H13&gt;25,D13="Member"),"Kalkulator Elektrik","Kalender")</f>
        <v>Kalender</v>
      </c>
    </row>
    <row r="14" spans="1:12" x14ac:dyDescent="0.25">
      <c r="A14" s="33">
        <v>2</v>
      </c>
      <c r="B14" s="34" t="s">
        <v>13</v>
      </c>
      <c r="C14" s="34" t="s">
        <v>25</v>
      </c>
      <c r="D14" s="35" t="str">
        <f t="shared" ref="D13:D24" si="1">VLOOKUP(MID(B14,8,1),ANITA1,2,FALSE)</f>
        <v>Member</v>
      </c>
      <c r="E14" s="34" t="str">
        <f t="shared" si="0"/>
        <v>65 X 90</v>
      </c>
      <c r="F14" s="34" t="str">
        <f t="shared" ref="F14:F24" si="2">IF(MID(B14,5,1)="P","Art Paper",IF(MID(B14,5,1)="C","Art Carton","HVS"))</f>
        <v>HVS</v>
      </c>
      <c r="G14" s="36">
        <f t="shared" ref="G13:G24" si="3">HLOOKUP(MID(B14,6,1),ANITA2,IF(F14="Art Paper",3,IF(F14="Art Carton",4,5)),FALSE)</f>
        <v>222885</v>
      </c>
      <c r="H14" s="33">
        <f t="shared" ref="H14:H24" si="4">VALUE(LEFT(B14,3))</f>
        <v>50</v>
      </c>
      <c r="I14" s="36">
        <f t="shared" ref="I14:I24" si="5">G14*H14</f>
        <v>11144250</v>
      </c>
      <c r="J14" s="36">
        <v>1114425</v>
      </c>
      <c r="K14" s="36">
        <f t="shared" ref="K14:K24" si="6">I14+J14</f>
        <v>12258675</v>
      </c>
      <c r="L14" s="34" t="str">
        <f t="shared" ref="L14:L24" si="7">IF(AND(H14&gt;25,D14="Member"),"Kalkulator Elektrik","Kalender")</f>
        <v>Kalkulator Elektrik</v>
      </c>
    </row>
    <row r="15" spans="1:12" x14ac:dyDescent="0.25">
      <c r="A15" s="33">
        <v>3</v>
      </c>
      <c r="B15" s="34" t="s">
        <v>14</v>
      </c>
      <c r="C15" s="34" t="s">
        <v>26</v>
      </c>
      <c r="D15" s="35" t="str">
        <f t="shared" si="1"/>
        <v>Umum</v>
      </c>
      <c r="E15" s="34" t="str">
        <f t="shared" si="0"/>
        <v>65 X 100</v>
      </c>
      <c r="F15" s="34" t="str">
        <f t="shared" si="2"/>
        <v>Art Carton</v>
      </c>
      <c r="G15" s="36">
        <f t="shared" si="3"/>
        <v>925250</v>
      </c>
      <c r="H15" s="33">
        <f t="shared" si="4"/>
        <v>65</v>
      </c>
      <c r="I15" s="36">
        <f t="shared" si="5"/>
        <v>60141250</v>
      </c>
      <c r="J15" s="36">
        <v>804863</v>
      </c>
      <c r="K15" s="36">
        <f t="shared" si="6"/>
        <v>60946113</v>
      </c>
      <c r="L15" s="34" t="str">
        <f t="shared" si="7"/>
        <v>Kalender</v>
      </c>
    </row>
    <row r="16" spans="1:12" x14ac:dyDescent="0.25">
      <c r="A16" s="33">
        <v>4</v>
      </c>
      <c r="B16" s="34" t="s">
        <v>15</v>
      </c>
      <c r="C16" s="34" t="s">
        <v>27</v>
      </c>
      <c r="D16" s="35" t="str">
        <f t="shared" si="1"/>
        <v>Umum</v>
      </c>
      <c r="E16" s="34" t="str">
        <f t="shared" si="0"/>
        <v>65 X 90</v>
      </c>
      <c r="F16" s="34" t="str">
        <f t="shared" si="2"/>
        <v>Art Carton</v>
      </c>
      <c r="G16" s="36">
        <f t="shared" si="3"/>
        <v>883625</v>
      </c>
      <c r="H16" s="33">
        <f t="shared" si="4"/>
        <v>33</v>
      </c>
      <c r="I16" s="36">
        <f t="shared" si="5"/>
        <v>29159625</v>
      </c>
      <c r="J16" s="36">
        <v>367760</v>
      </c>
      <c r="K16" s="36">
        <f t="shared" si="6"/>
        <v>29527385</v>
      </c>
      <c r="L16" s="34" t="str">
        <f t="shared" si="7"/>
        <v>Kalender</v>
      </c>
    </row>
    <row r="17" spans="1:12" x14ac:dyDescent="0.25">
      <c r="A17" s="33">
        <v>5</v>
      </c>
      <c r="B17" s="34" t="s">
        <v>16</v>
      </c>
      <c r="C17" s="34" t="s">
        <v>28</v>
      </c>
      <c r="D17" s="35" t="str">
        <f t="shared" si="1"/>
        <v>Umum</v>
      </c>
      <c r="E17" s="34" t="str">
        <f t="shared" si="0"/>
        <v>65 X 100</v>
      </c>
      <c r="F17" s="34" t="str">
        <f t="shared" si="2"/>
        <v>Art Paper</v>
      </c>
      <c r="G17" s="36">
        <f t="shared" si="3"/>
        <v>414375</v>
      </c>
      <c r="H17" s="33">
        <f t="shared" si="4"/>
        <v>15</v>
      </c>
      <c r="I17" s="36">
        <f t="shared" si="5"/>
        <v>6215625</v>
      </c>
      <c r="J17" s="36">
        <v>371475</v>
      </c>
      <c r="K17" s="36">
        <f t="shared" si="6"/>
        <v>6587100</v>
      </c>
      <c r="L17" s="34" t="str">
        <f t="shared" si="7"/>
        <v>Kalender</v>
      </c>
    </row>
    <row r="18" spans="1:12" x14ac:dyDescent="0.25">
      <c r="A18" s="33">
        <v>6</v>
      </c>
      <c r="B18" s="34" t="s">
        <v>17</v>
      </c>
      <c r="C18" s="34" t="s">
        <v>29</v>
      </c>
      <c r="D18" s="35" t="str">
        <f t="shared" si="1"/>
        <v>Member</v>
      </c>
      <c r="E18" s="34" t="str">
        <f t="shared" si="0"/>
        <v>79 X 109</v>
      </c>
      <c r="F18" s="34" t="str">
        <f t="shared" si="2"/>
        <v>HVS</v>
      </c>
      <c r="G18" s="36">
        <f t="shared" si="3"/>
        <v>328079</v>
      </c>
      <c r="H18" s="33">
        <f t="shared" si="4"/>
        <v>37</v>
      </c>
      <c r="I18" s="36">
        <f t="shared" si="5"/>
        <v>12138923</v>
      </c>
      <c r="J18" s="36">
        <v>606946</v>
      </c>
      <c r="K18" s="36">
        <f t="shared" si="6"/>
        <v>12745869</v>
      </c>
      <c r="L18" s="34" t="str">
        <f t="shared" si="7"/>
        <v>Kalkulator Elektrik</v>
      </c>
    </row>
    <row r="19" spans="1:12" x14ac:dyDescent="0.25">
      <c r="A19" s="33">
        <v>7</v>
      </c>
      <c r="B19" s="34" t="s">
        <v>18</v>
      </c>
      <c r="C19" s="34" t="s">
        <v>30</v>
      </c>
      <c r="D19" s="35" t="str">
        <f t="shared" si="1"/>
        <v>Member</v>
      </c>
      <c r="E19" s="34" t="str">
        <f t="shared" si="0"/>
        <v>65 X 100</v>
      </c>
      <c r="F19" s="34" t="str">
        <f t="shared" si="2"/>
        <v>HVS</v>
      </c>
      <c r="G19" s="36">
        <f t="shared" si="3"/>
        <v>247650</v>
      </c>
      <c r="H19" s="33">
        <f t="shared" si="4"/>
        <v>25</v>
      </c>
      <c r="I19" s="36">
        <f t="shared" si="5"/>
        <v>6191250</v>
      </c>
      <c r="J19" s="36">
        <v>309563</v>
      </c>
      <c r="K19" s="36">
        <f t="shared" si="6"/>
        <v>6500813</v>
      </c>
      <c r="L19" s="34" t="str">
        <f t="shared" si="7"/>
        <v>Kalender</v>
      </c>
    </row>
    <row r="20" spans="1:12" x14ac:dyDescent="0.25">
      <c r="A20" s="33">
        <v>8</v>
      </c>
      <c r="B20" s="34" t="s">
        <v>19</v>
      </c>
      <c r="C20" s="34" t="s">
        <v>31</v>
      </c>
      <c r="D20" s="35" t="str">
        <f t="shared" si="1"/>
        <v>Member</v>
      </c>
      <c r="E20" s="34" t="str">
        <f t="shared" si="0"/>
        <v>65 X 100</v>
      </c>
      <c r="F20" s="34" t="str">
        <f t="shared" si="2"/>
        <v>Art Carton</v>
      </c>
      <c r="G20" s="36">
        <f t="shared" si="3"/>
        <v>925250</v>
      </c>
      <c r="H20" s="33">
        <f t="shared" si="4"/>
        <v>39</v>
      </c>
      <c r="I20" s="36">
        <f t="shared" si="5"/>
        <v>36084750</v>
      </c>
      <c r="J20" s="36">
        <v>965835</v>
      </c>
      <c r="K20" s="36">
        <f t="shared" si="6"/>
        <v>37050585</v>
      </c>
      <c r="L20" s="34" t="str">
        <f t="shared" si="7"/>
        <v>Kalkulator Elektrik</v>
      </c>
    </row>
    <row r="21" spans="1:12" x14ac:dyDescent="0.25">
      <c r="A21" s="33">
        <v>9</v>
      </c>
      <c r="B21" s="34" t="s">
        <v>20</v>
      </c>
      <c r="C21" s="34" t="s">
        <v>32</v>
      </c>
      <c r="D21" s="35" t="str">
        <f t="shared" si="1"/>
        <v>Umum</v>
      </c>
      <c r="E21" s="34" t="str">
        <f t="shared" si="0"/>
        <v>65 X 90</v>
      </c>
      <c r="F21" s="34" t="str">
        <f t="shared" si="2"/>
        <v>Art Carton</v>
      </c>
      <c r="G21" s="36">
        <f t="shared" si="3"/>
        <v>883625</v>
      </c>
      <c r="H21" s="33">
        <f t="shared" si="4"/>
        <v>60</v>
      </c>
      <c r="I21" s="36">
        <f t="shared" si="5"/>
        <v>53017500</v>
      </c>
      <c r="J21" s="36">
        <v>668655</v>
      </c>
      <c r="K21" s="36">
        <f t="shared" si="6"/>
        <v>53686155</v>
      </c>
      <c r="L21" s="34" t="str">
        <f t="shared" si="7"/>
        <v>Kalender</v>
      </c>
    </row>
    <row r="22" spans="1:12" x14ac:dyDescent="0.25">
      <c r="A22" s="33">
        <v>10</v>
      </c>
      <c r="B22" s="34" t="s">
        <v>21</v>
      </c>
      <c r="C22" s="34" t="s">
        <v>33</v>
      </c>
      <c r="D22" s="35" t="str">
        <f t="shared" si="1"/>
        <v>Member</v>
      </c>
      <c r="E22" s="34" t="str">
        <f t="shared" si="0"/>
        <v>79 X 109</v>
      </c>
      <c r="F22" s="34" t="str">
        <f t="shared" si="2"/>
        <v>Art Paper</v>
      </c>
      <c r="G22" s="36">
        <f t="shared" si="3"/>
        <v>548951</v>
      </c>
      <c r="H22" s="33">
        <f t="shared" si="4"/>
        <v>40</v>
      </c>
      <c r="I22" s="36">
        <f t="shared" si="5"/>
        <v>21958040</v>
      </c>
      <c r="J22" s="36">
        <v>656158</v>
      </c>
      <c r="K22" s="36">
        <f t="shared" si="6"/>
        <v>22614198</v>
      </c>
      <c r="L22" s="34" t="str">
        <f t="shared" si="7"/>
        <v>Kalkulator Elektrik</v>
      </c>
    </row>
    <row r="23" spans="1:12" x14ac:dyDescent="0.25">
      <c r="A23" s="33">
        <v>11</v>
      </c>
      <c r="B23" s="34" t="s">
        <v>22</v>
      </c>
      <c r="C23" s="34" t="s">
        <v>34</v>
      </c>
      <c r="D23" s="35" t="str">
        <f t="shared" si="1"/>
        <v>Member</v>
      </c>
      <c r="E23" s="34" t="str">
        <f t="shared" si="0"/>
        <v>65 X 90</v>
      </c>
      <c r="F23" s="34" t="str">
        <f t="shared" si="2"/>
        <v>HVS</v>
      </c>
      <c r="G23" s="36">
        <f t="shared" si="3"/>
        <v>222885</v>
      </c>
      <c r="H23" s="33">
        <f t="shared" si="4"/>
        <v>48</v>
      </c>
      <c r="I23" s="36">
        <f t="shared" si="5"/>
        <v>10698480</v>
      </c>
      <c r="J23" s="36">
        <v>1069848</v>
      </c>
      <c r="K23" s="36">
        <f t="shared" si="6"/>
        <v>11768328</v>
      </c>
      <c r="L23" s="34" t="str">
        <f t="shared" si="7"/>
        <v>Kalkulator Elektrik</v>
      </c>
    </row>
    <row r="24" spans="1:12" x14ac:dyDescent="0.25">
      <c r="A24" s="33">
        <v>12</v>
      </c>
      <c r="B24" s="34" t="s">
        <v>23</v>
      </c>
      <c r="C24" s="34" t="s">
        <v>35</v>
      </c>
      <c r="D24" s="35" t="str">
        <f t="shared" si="1"/>
        <v>Umum</v>
      </c>
      <c r="E24" s="34" t="str">
        <f t="shared" si="0"/>
        <v>65 X 100</v>
      </c>
      <c r="F24" s="34" t="str">
        <f t="shared" si="2"/>
        <v>Art Paper</v>
      </c>
      <c r="G24" s="36">
        <f t="shared" si="3"/>
        <v>414375</v>
      </c>
      <c r="H24" s="33">
        <f t="shared" si="4"/>
        <v>19</v>
      </c>
      <c r="I24" s="36">
        <f t="shared" si="5"/>
        <v>7873125</v>
      </c>
      <c r="J24" s="36">
        <v>470535</v>
      </c>
      <c r="K24" s="36">
        <f t="shared" si="6"/>
        <v>8343660</v>
      </c>
      <c r="L24" s="34" t="str">
        <f t="shared" si="7"/>
        <v>Kalender</v>
      </c>
    </row>
    <row r="25" spans="1:12" x14ac:dyDescent="0.25">
      <c r="A25" s="49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1"/>
    </row>
    <row r="26" spans="1:12" x14ac:dyDescent="0.25">
      <c r="A26" s="45" t="s">
        <v>36</v>
      </c>
      <c r="B26" s="45"/>
      <c r="C26" s="45"/>
      <c r="D26" s="45"/>
      <c r="E26" s="45"/>
      <c r="F26" s="45"/>
      <c r="G26" s="45"/>
      <c r="H26" s="37">
        <f>MAX(H13:H24)</f>
        <v>65</v>
      </c>
      <c r="I26" s="45" t="s">
        <v>38</v>
      </c>
      <c r="J26" s="45"/>
      <c r="K26" s="45"/>
      <c r="L26" s="37">
        <v>7</v>
      </c>
    </row>
    <row r="27" spans="1:12" x14ac:dyDescent="0.25">
      <c r="A27" s="45" t="s">
        <v>37</v>
      </c>
      <c r="B27" s="45"/>
      <c r="C27" s="45"/>
      <c r="D27" s="45"/>
      <c r="E27" s="45"/>
      <c r="F27" s="45"/>
      <c r="G27" s="38">
        <f>MIN(G13:G24)</f>
        <v>222885</v>
      </c>
      <c r="H27" s="45" t="s">
        <v>39</v>
      </c>
      <c r="I27" s="45"/>
      <c r="J27" s="45"/>
      <c r="K27" s="45"/>
      <c r="L27" s="37">
        <v>5</v>
      </c>
    </row>
    <row r="28" spans="1:12" x14ac:dyDescent="0.25">
      <c r="A28" s="46" t="s">
        <v>40</v>
      </c>
      <c r="B28" s="46"/>
      <c r="C28" s="46"/>
      <c r="D28" s="46"/>
      <c r="E28" s="46"/>
      <c r="F28" s="46"/>
      <c r="G28" s="46"/>
      <c r="H28" s="46"/>
      <c r="I28" s="39">
        <f>AVERAGE(I13:I24)</f>
        <v>22362216.083333332</v>
      </c>
      <c r="J28" s="40"/>
      <c r="K28" s="40"/>
      <c r="L28" s="40"/>
    </row>
    <row r="29" spans="1:12" x14ac:dyDescent="0.25">
      <c r="A29" s="45" t="s">
        <v>41</v>
      </c>
      <c r="B29" s="45"/>
      <c r="C29" s="45"/>
      <c r="D29" s="45"/>
      <c r="E29" s="45"/>
      <c r="F29" s="45"/>
      <c r="G29" s="45"/>
      <c r="H29" s="45"/>
      <c r="I29" s="45"/>
      <c r="J29" s="45"/>
      <c r="K29" s="41">
        <f>SUM(K13:K24)</f>
        <v>276572854</v>
      </c>
      <c r="L29" s="42"/>
    </row>
  </sheetData>
  <mergeCells count="17">
    <mergeCell ref="L11:L12"/>
    <mergeCell ref="A25:L25"/>
    <mergeCell ref="A26:G26"/>
    <mergeCell ref="A11:A12"/>
    <mergeCell ref="B11:B12"/>
    <mergeCell ref="F11:F12"/>
    <mergeCell ref="G11:G12"/>
    <mergeCell ref="H11:H12"/>
    <mergeCell ref="E8:I8"/>
    <mergeCell ref="A27:F27"/>
    <mergeCell ref="I26:K26"/>
    <mergeCell ref="A28:H28"/>
    <mergeCell ref="A29:J29"/>
    <mergeCell ref="H27:K27"/>
    <mergeCell ref="I11:I12"/>
    <mergeCell ref="J11:J12"/>
    <mergeCell ref="K11:K12"/>
  </mergeCells>
  <pageMargins left="0.19685039370078741" right="0.19685039370078741" top="0.19685039370078741" bottom="0.19685039370078741" header="0.31496062992125984" footer="0.31496062992125984"/>
  <pageSetup paperSize="9" orientation="landscape" r:id="rId1"/>
  <headerFooter>
    <oddHeader>&amp;L18411176&amp;RUniversitas Teknokrat Indonesia</oddHeader>
    <oddFooter>&amp;CREPORT - ANITA AJENG VIOLANITA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5"/>
  <sheetViews>
    <sheetView workbookViewId="0">
      <selection activeCell="A2" sqref="A2:E15"/>
    </sheetView>
  </sheetViews>
  <sheetFormatPr defaultRowHeight="15" x14ac:dyDescent="0.25"/>
  <cols>
    <col min="3" max="4" width="11.28515625" bestFit="1" customWidth="1"/>
    <col min="5" max="5" width="12.85546875" bestFit="1" customWidth="1"/>
  </cols>
  <sheetData>
    <row r="2" spans="1:5" x14ac:dyDescent="0.25">
      <c r="A2" t="s">
        <v>42</v>
      </c>
    </row>
    <row r="4" spans="1:5" x14ac:dyDescent="0.25">
      <c r="A4" s="4" t="s">
        <v>43</v>
      </c>
      <c r="B4" s="4" t="s">
        <v>44</v>
      </c>
    </row>
    <row r="5" spans="1:5" x14ac:dyDescent="0.25">
      <c r="A5" s="2" t="s">
        <v>45</v>
      </c>
      <c r="B5" s="1" t="s">
        <v>47</v>
      </c>
    </row>
    <row r="6" spans="1:5" x14ac:dyDescent="0.25">
      <c r="A6" s="2" t="s">
        <v>46</v>
      </c>
      <c r="B6" s="1" t="s">
        <v>48</v>
      </c>
    </row>
    <row r="9" spans="1:5" x14ac:dyDescent="0.25">
      <c r="A9" t="s">
        <v>49</v>
      </c>
    </row>
    <row r="11" spans="1:5" x14ac:dyDescent="0.25">
      <c r="A11" s="54" t="s">
        <v>50</v>
      </c>
      <c r="B11" s="54"/>
      <c r="C11" s="7" t="s">
        <v>56</v>
      </c>
      <c r="D11" s="7" t="s">
        <v>57</v>
      </c>
      <c r="E11" s="7" t="s">
        <v>58</v>
      </c>
    </row>
    <row r="12" spans="1:5" x14ac:dyDescent="0.25">
      <c r="A12" s="54" t="s">
        <v>51</v>
      </c>
      <c r="B12" s="54"/>
      <c r="C12" s="2" t="s">
        <v>59</v>
      </c>
      <c r="D12" s="2" t="s">
        <v>60</v>
      </c>
      <c r="E12" s="2" t="s">
        <v>61</v>
      </c>
    </row>
    <row r="13" spans="1:5" x14ac:dyDescent="0.25">
      <c r="A13" s="6" t="s">
        <v>52</v>
      </c>
      <c r="B13" s="6" t="s">
        <v>53</v>
      </c>
      <c r="C13" s="5">
        <v>372938</v>
      </c>
      <c r="D13" s="5">
        <v>414375</v>
      </c>
      <c r="E13" s="5">
        <v>548951</v>
      </c>
    </row>
    <row r="14" spans="1:5" x14ac:dyDescent="0.25">
      <c r="A14" s="6"/>
      <c r="B14" s="6" t="s">
        <v>54</v>
      </c>
      <c r="C14" s="5">
        <v>883625</v>
      </c>
      <c r="D14" s="5">
        <v>925250</v>
      </c>
      <c r="E14" s="5">
        <v>1227068</v>
      </c>
    </row>
    <row r="15" spans="1:5" x14ac:dyDescent="0.25">
      <c r="A15" s="6"/>
      <c r="B15" s="6" t="s">
        <v>55</v>
      </c>
      <c r="C15" s="5">
        <v>222885</v>
      </c>
      <c r="D15" s="5">
        <v>247650</v>
      </c>
      <c r="E15" s="5">
        <v>328079</v>
      </c>
    </row>
  </sheetData>
  <mergeCells count="2">
    <mergeCell ref="A11:B11"/>
    <mergeCell ref="A12:B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L26"/>
  <sheetViews>
    <sheetView zoomScale="60" zoomScaleNormal="60" workbookViewId="0">
      <selection activeCell="E29" sqref="E29"/>
    </sheetView>
  </sheetViews>
  <sheetFormatPr defaultRowHeight="15" x14ac:dyDescent="0.25"/>
  <cols>
    <col min="1" max="1" width="4.28515625" customWidth="1"/>
    <col min="2" max="2" width="17.140625" customWidth="1"/>
    <col min="3" max="3" width="14" customWidth="1"/>
    <col min="4" max="4" width="12.28515625" customWidth="1"/>
    <col min="5" max="5" width="10.85546875" customWidth="1"/>
    <col min="6" max="6" width="14.42578125" customWidth="1"/>
    <col min="7" max="7" width="16.140625" customWidth="1"/>
    <col min="8" max="8" width="16.28515625" customWidth="1"/>
    <col min="9" max="9" width="21.5703125" customWidth="1"/>
    <col min="10" max="10" width="19.5703125" customWidth="1"/>
    <col min="11" max="11" width="18.85546875" customWidth="1"/>
    <col min="12" max="12" width="18.42578125" customWidth="1"/>
  </cols>
  <sheetData>
    <row r="4" spans="1:12" x14ac:dyDescent="0.25">
      <c r="C4" s="18" t="s">
        <v>62</v>
      </c>
      <c r="D4" s="3"/>
      <c r="E4" s="3"/>
      <c r="F4" s="3"/>
      <c r="G4" s="3"/>
      <c r="H4" s="3"/>
      <c r="I4" s="3"/>
    </row>
    <row r="8" spans="1:12" ht="15.75" x14ac:dyDescent="0.25">
      <c r="A8" s="57" t="s">
        <v>0</v>
      </c>
      <c r="B8" s="62" t="s">
        <v>1</v>
      </c>
      <c r="C8" s="8" t="s">
        <v>2</v>
      </c>
      <c r="D8" s="9" t="s">
        <v>4</v>
      </c>
      <c r="E8" s="16" t="s">
        <v>64</v>
      </c>
      <c r="F8" s="57" t="s">
        <v>5</v>
      </c>
      <c r="G8" s="57" t="s">
        <v>6</v>
      </c>
      <c r="H8" s="57" t="s">
        <v>7</v>
      </c>
      <c r="I8" s="57" t="s">
        <v>8</v>
      </c>
      <c r="J8" s="57" t="s">
        <v>9</v>
      </c>
      <c r="K8" s="57" t="s">
        <v>10</v>
      </c>
      <c r="L8" s="57" t="s">
        <v>11</v>
      </c>
    </row>
    <row r="9" spans="1:12" ht="15.75" x14ac:dyDescent="0.25">
      <c r="A9" s="58"/>
      <c r="B9" s="63"/>
      <c r="C9" s="10" t="s">
        <v>3</v>
      </c>
      <c r="D9" s="11" t="s">
        <v>3</v>
      </c>
      <c r="E9" s="17" t="s">
        <v>65</v>
      </c>
      <c r="F9" s="58"/>
      <c r="G9" s="58"/>
      <c r="H9" s="58"/>
      <c r="I9" s="58"/>
      <c r="J9" s="58"/>
      <c r="K9" s="58"/>
      <c r="L9" s="58"/>
    </row>
    <row r="10" spans="1:12" ht="15.75" x14ac:dyDescent="0.25">
      <c r="A10" s="12">
        <v>1</v>
      </c>
      <c r="B10" s="13" t="s">
        <v>12</v>
      </c>
      <c r="C10" s="14" t="s">
        <v>24</v>
      </c>
      <c r="D10" s="14" t="str">
        <f t="shared" ref="D10:D21" si="0">VLOOKUP(MID(B10,8,1),ANITA1,2,FALSE)</f>
        <v>Member</v>
      </c>
      <c r="E10" s="13" t="str">
        <f t="shared" ref="E10:E21" si="1">HLOOKUP(MID(B10,6,1),ANITA2,2,FALSE)</f>
        <v>79 X 109</v>
      </c>
      <c r="F10" s="13" t="str">
        <f>IF(MID(B10,5,1)="P","Art Paper",IF(MID(B10,5,1)="C","Art Carton","HVS"))</f>
        <v>Art Paper</v>
      </c>
      <c r="G10" s="21">
        <f t="shared" ref="G10:G21" si="2">HLOOKUP(MID(B10,6,1),ANITA2,IF(F10="Art Paper",3,IF(F10="Art Carton",4,5)),FALSE)</f>
        <v>548951</v>
      </c>
      <c r="H10" s="12">
        <f>VALUE(LEFT(B10,3))</f>
        <v>25</v>
      </c>
      <c r="I10" s="21">
        <f>G10*H10</f>
        <v>13723775</v>
      </c>
      <c r="J10" s="21">
        <v>820198</v>
      </c>
      <c r="K10" s="21">
        <f>I10+J10</f>
        <v>14543973</v>
      </c>
      <c r="L10" s="13" t="str">
        <f>IF(AND(H10&gt;25,D10="Member"),"Kalkulator Elektrik","Kalender")</f>
        <v>Kalender</v>
      </c>
    </row>
    <row r="11" spans="1:12" ht="15.75" x14ac:dyDescent="0.25">
      <c r="A11" s="12">
        <v>2</v>
      </c>
      <c r="B11" s="13" t="s">
        <v>13</v>
      </c>
      <c r="C11" s="13" t="s">
        <v>25</v>
      </c>
      <c r="D11" s="14" t="str">
        <f t="shared" si="0"/>
        <v>Member</v>
      </c>
      <c r="E11" s="13" t="str">
        <f t="shared" si="1"/>
        <v>65 X 90</v>
      </c>
      <c r="F11" s="13" t="str">
        <f t="shared" ref="F11:F21" si="3">IF(MID(B11,5,1)="P","Art Paper",IF(MID(B11,5,1)="C","Art Carton","HVS"))</f>
        <v>HVS</v>
      </c>
      <c r="G11" s="21">
        <f t="shared" si="2"/>
        <v>222885</v>
      </c>
      <c r="H11" s="12">
        <f t="shared" ref="H11:H21" si="4">VALUE(LEFT(B11,3))</f>
        <v>50</v>
      </c>
      <c r="I11" s="21">
        <f t="shared" ref="I11:I21" si="5">G11*H11</f>
        <v>11144250</v>
      </c>
      <c r="J11" s="21">
        <v>1114425</v>
      </c>
      <c r="K11" s="21">
        <f t="shared" ref="K11:K21" si="6">I11+J11</f>
        <v>12258675</v>
      </c>
      <c r="L11" s="13" t="str">
        <f t="shared" ref="L11:L21" si="7">IF(AND(H11&gt;25,D11="Member"),"Kalkulator Elektrik","Kalender")</f>
        <v>Kalkulator Elektrik</v>
      </c>
    </row>
    <row r="12" spans="1:12" ht="15.75" x14ac:dyDescent="0.25">
      <c r="A12" s="12">
        <v>3</v>
      </c>
      <c r="B12" s="13" t="s">
        <v>14</v>
      </c>
      <c r="C12" s="13" t="s">
        <v>26</v>
      </c>
      <c r="D12" s="14" t="str">
        <f t="shared" si="0"/>
        <v>Umum</v>
      </c>
      <c r="E12" s="13" t="str">
        <f t="shared" si="1"/>
        <v>65 X 100</v>
      </c>
      <c r="F12" s="13" t="str">
        <f t="shared" si="3"/>
        <v>Art Carton</v>
      </c>
      <c r="G12" s="21">
        <f t="shared" si="2"/>
        <v>925250</v>
      </c>
      <c r="H12" s="12">
        <f t="shared" si="4"/>
        <v>65</v>
      </c>
      <c r="I12" s="21">
        <f t="shared" si="5"/>
        <v>60141250</v>
      </c>
      <c r="J12" s="21">
        <v>804863</v>
      </c>
      <c r="K12" s="21">
        <f t="shared" si="6"/>
        <v>60946113</v>
      </c>
      <c r="L12" s="13" t="str">
        <f t="shared" si="7"/>
        <v>Kalender</v>
      </c>
    </row>
    <row r="13" spans="1:12" ht="15.75" x14ac:dyDescent="0.25">
      <c r="A13" s="12">
        <v>4</v>
      </c>
      <c r="B13" s="13" t="s">
        <v>15</v>
      </c>
      <c r="C13" s="13" t="s">
        <v>27</v>
      </c>
      <c r="D13" s="14" t="str">
        <f t="shared" si="0"/>
        <v>Umum</v>
      </c>
      <c r="E13" s="13" t="str">
        <f t="shared" si="1"/>
        <v>65 X 90</v>
      </c>
      <c r="F13" s="13" t="str">
        <f t="shared" si="3"/>
        <v>Art Carton</v>
      </c>
      <c r="G13" s="21">
        <f t="shared" si="2"/>
        <v>883625</v>
      </c>
      <c r="H13" s="12">
        <f t="shared" si="4"/>
        <v>33</v>
      </c>
      <c r="I13" s="21">
        <f t="shared" si="5"/>
        <v>29159625</v>
      </c>
      <c r="J13" s="21">
        <v>367760</v>
      </c>
      <c r="K13" s="21">
        <f t="shared" si="6"/>
        <v>29527385</v>
      </c>
      <c r="L13" s="13" t="str">
        <f t="shared" si="7"/>
        <v>Kalender</v>
      </c>
    </row>
    <row r="14" spans="1:12" ht="15.75" x14ac:dyDescent="0.25">
      <c r="A14" s="12">
        <v>5</v>
      </c>
      <c r="B14" s="13" t="s">
        <v>16</v>
      </c>
      <c r="C14" s="13" t="s">
        <v>28</v>
      </c>
      <c r="D14" s="14" t="str">
        <f t="shared" si="0"/>
        <v>Umum</v>
      </c>
      <c r="E14" s="13" t="str">
        <f t="shared" si="1"/>
        <v>65 X 100</v>
      </c>
      <c r="F14" s="13" t="str">
        <f t="shared" si="3"/>
        <v>Art Paper</v>
      </c>
      <c r="G14" s="21">
        <f t="shared" si="2"/>
        <v>414375</v>
      </c>
      <c r="H14" s="12">
        <f t="shared" si="4"/>
        <v>15</v>
      </c>
      <c r="I14" s="21">
        <f t="shared" si="5"/>
        <v>6215625</v>
      </c>
      <c r="J14" s="21">
        <v>371475</v>
      </c>
      <c r="K14" s="21">
        <f t="shared" si="6"/>
        <v>6587100</v>
      </c>
      <c r="L14" s="13" t="str">
        <f t="shared" si="7"/>
        <v>Kalender</v>
      </c>
    </row>
    <row r="15" spans="1:12" ht="15.75" x14ac:dyDescent="0.25">
      <c r="A15" s="12">
        <v>6</v>
      </c>
      <c r="B15" s="13" t="s">
        <v>17</v>
      </c>
      <c r="C15" s="13" t="s">
        <v>29</v>
      </c>
      <c r="D15" s="14" t="str">
        <f t="shared" si="0"/>
        <v>Member</v>
      </c>
      <c r="E15" s="13" t="str">
        <f t="shared" si="1"/>
        <v>79 X 109</v>
      </c>
      <c r="F15" s="13" t="str">
        <f t="shared" si="3"/>
        <v>HVS</v>
      </c>
      <c r="G15" s="21">
        <f t="shared" si="2"/>
        <v>328079</v>
      </c>
      <c r="H15" s="12">
        <f t="shared" si="4"/>
        <v>37</v>
      </c>
      <c r="I15" s="21">
        <f t="shared" si="5"/>
        <v>12138923</v>
      </c>
      <c r="J15" s="21">
        <v>606946</v>
      </c>
      <c r="K15" s="21">
        <f t="shared" si="6"/>
        <v>12745869</v>
      </c>
      <c r="L15" s="13" t="str">
        <f t="shared" si="7"/>
        <v>Kalkulator Elektrik</v>
      </c>
    </row>
    <row r="16" spans="1:12" ht="15.75" x14ac:dyDescent="0.25">
      <c r="A16" s="12">
        <v>7</v>
      </c>
      <c r="B16" s="13" t="s">
        <v>18</v>
      </c>
      <c r="C16" s="13" t="s">
        <v>30</v>
      </c>
      <c r="D16" s="14" t="str">
        <f t="shared" si="0"/>
        <v>Member</v>
      </c>
      <c r="E16" s="13" t="str">
        <f t="shared" si="1"/>
        <v>65 X 100</v>
      </c>
      <c r="F16" s="13" t="str">
        <f t="shared" si="3"/>
        <v>HVS</v>
      </c>
      <c r="G16" s="21">
        <f t="shared" si="2"/>
        <v>247650</v>
      </c>
      <c r="H16" s="12">
        <f t="shared" si="4"/>
        <v>25</v>
      </c>
      <c r="I16" s="21">
        <f t="shared" si="5"/>
        <v>6191250</v>
      </c>
      <c r="J16" s="21">
        <v>309563</v>
      </c>
      <c r="K16" s="21">
        <f t="shared" si="6"/>
        <v>6500813</v>
      </c>
      <c r="L16" s="13" t="str">
        <f t="shared" si="7"/>
        <v>Kalender</v>
      </c>
    </row>
    <row r="17" spans="1:12" ht="15.75" x14ac:dyDescent="0.25">
      <c r="A17" s="12">
        <v>8</v>
      </c>
      <c r="B17" s="13" t="s">
        <v>19</v>
      </c>
      <c r="C17" s="13" t="s">
        <v>31</v>
      </c>
      <c r="D17" s="14" t="str">
        <f t="shared" si="0"/>
        <v>Member</v>
      </c>
      <c r="E17" s="13" t="str">
        <f t="shared" si="1"/>
        <v>65 X 100</v>
      </c>
      <c r="F17" s="13" t="str">
        <f t="shared" si="3"/>
        <v>Art Carton</v>
      </c>
      <c r="G17" s="21">
        <f t="shared" si="2"/>
        <v>925250</v>
      </c>
      <c r="H17" s="12">
        <f t="shared" si="4"/>
        <v>39</v>
      </c>
      <c r="I17" s="21">
        <f t="shared" si="5"/>
        <v>36084750</v>
      </c>
      <c r="J17" s="21">
        <v>965835</v>
      </c>
      <c r="K17" s="21">
        <f t="shared" si="6"/>
        <v>37050585</v>
      </c>
      <c r="L17" s="13" t="str">
        <f t="shared" si="7"/>
        <v>Kalkulator Elektrik</v>
      </c>
    </row>
    <row r="18" spans="1:12" ht="15.75" x14ac:dyDescent="0.25">
      <c r="A18" s="12">
        <v>9</v>
      </c>
      <c r="B18" s="13" t="s">
        <v>20</v>
      </c>
      <c r="C18" s="13" t="s">
        <v>32</v>
      </c>
      <c r="D18" s="14" t="str">
        <f t="shared" si="0"/>
        <v>Umum</v>
      </c>
      <c r="E18" s="13" t="str">
        <f t="shared" si="1"/>
        <v>65 X 90</v>
      </c>
      <c r="F18" s="13" t="str">
        <f t="shared" si="3"/>
        <v>Art Carton</v>
      </c>
      <c r="G18" s="21">
        <f t="shared" si="2"/>
        <v>883625</v>
      </c>
      <c r="H18" s="12">
        <f t="shared" si="4"/>
        <v>60</v>
      </c>
      <c r="I18" s="21">
        <f t="shared" si="5"/>
        <v>53017500</v>
      </c>
      <c r="J18" s="21">
        <v>668655</v>
      </c>
      <c r="K18" s="21">
        <f t="shared" si="6"/>
        <v>53686155</v>
      </c>
      <c r="L18" s="13" t="str">
        <f t="shared" si="7"/>
        <v>Kalender</v>
      </c>
    </row>
    <row r="19" spans="1:12" ht="15.75" x14ac:dyDescent="0.25">
      <c r="A19" s="12">
        <v>10</v>
      </c>
      <c r="B19" s="13" t="s">
        <v>21</v>
      </c>
      <c r="C19" s="13" t="s">
        <v>33</v>
      </c>
      <c r="D19" s="14" t="str">
        <f t="shared" si="0"/>
        <v>Member</v>
      </c>
      <c r="E19" s="13" t="str">
        <f t="shared" si="1"/>
        <v>79 X 109</v>
      </c>
      <c r="F19" s="13" t="str">
        <f t="shared" si="3"/>
        <v>Art Paper</v>
      </c>
      <c r="G19" s="21">
        <f t="shared" si="2"/>
        <v>548951</v>
      </c>
      <c r="H19" s="12">
        <f t="shared" si="4"/>
        <v>40</v>
      </c>
      <c r="I19" s="21">
        <f t="shared" si="5"/>
        <v>21958040</v>
      </c>
      <c r="J19" s="21">
        <v>656158</v>
      </c>
      <c r="K19" s="21">
        <f t="shared" si="6"/>
        <v>22614198</v>
      </c>
      <c r="L19" s="13" t="str">
        <f t="shared" si="7"/>
        <v>Kalkulator Elektrik</v>
      </c>
    </row>
    <row r="20" spans="1:12" ht="15.75" x14ac:dyDescent="0.25">
      <c r="A20" s="12">
        <v>11</v>
      </c>
      <c r="B20" s="13" t="s">
        <v>22</v>
      </c>
      <c r="C20" s="13" t="s">
        <v>34</v>
      </c>
      <c r="D20" s="14" t="str">
        <f t="shared" si="0"/>
        <v>Member</v>
      </c>
      <c r="E20" s="13" t="str">
        <f t="shared" si="1"/>
        <v>65 X 90</v>
      </c>
      <c r="F20" s="13" t="str">
        <f t="shared" si="3"/>
        <v>HVS</v>
      </c>
      <c r="G20" s="21">
        <f t="shared" si="2"/>
        <v>222885</v>
      </c>
      <c r="H20" s="12">
        <f t="shared" si="4"/>
        <v>48</v>
      </c>
      <c r="I20" s="21">
        <f t="shared" si="5"/>
        <v>10698480</v>
      </c>
      <c r="J20" s="21">
        <v>1069848</v>
      </c>
      <c r="K20" s="21">
        <f t="shared" si="6"/>
        <v>11768328</v>
      </c>
      <c r="L20" s="13" t="str">
        <f t="shared" si="7"/>
        <v>Kalkulator Elektrik</v>
      </c>
    </row>
    <row r="21" spans="1:12" ht="15.75" x14ac:dyDescent="0.25">
      <c r="A21" s="12">
        <v>12</v>
      </c>
      <c r="B21" s="13" t="s">
        <v>23</v>
      </c>
      <c r="C21" s="13" t="s">
        <v>35</v>
      </c>
      <c r="D21" s="14" t="str">
        <f t="shared" si="0"/>
        <v>Umum</v>
      </c>
      <c r="E21" s="13" t="str">
        <f t="shared" si="1"/>
        <v>65 X 100</v>
      </c>
      <c r="F21" s="13" t="str">
        <f t="shared" si="3"/>
        <v>Art Paper</v>
      </c>
      <c r="G21" s="21">
        <f t="shared" si="2"/>
        <v>414375</v>
      </c>
      <c r="H21" s="12">
        <f t="shared" si="4"/>
        <v>19</v>
      </c>
      <c r="I21" s="21">
        <f t="shared" si="5"/>
        <v>7873125</v>
      </c>
      <c r="J21" s="21">
        <v>470535</v>
      </c>
      <c r="K21" s="21">
        <f t="shared" si="6"/>
        <v>8343660</v>
      </c>
      <c r="L21" s="13" t="str">
        <f t="shared" si="7"/>
        <v>Kalender</v>
      </c>
    </row>
    <row r="22" spans="1:12" ht="15.75" x14ac:dyDescent="0.25">
      <c r="A22" s="59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1"/>
    </row>
    <row r="23" spans="1:12" ht="15.75" x14ac:dyDescent="0.25">
      <c r="A23" s="55" t="s">
        <v>36</v>
      </c>
      <c r="B23" s="55"/>
      <c r="C23" s="55"/>
      <c r="D23" s="55"/>
      <c r="E23" s="55"/>
      <c r="F23" s="55"/>
      <c r="G23" s="55"/>
      <c r="H23" s="23">
        <f>MAX(H10:H21)</f>
        <v>65</v>
      </c>
      <c r="I23" s="55" t="s">
        <v>38</v>
      </c>
      <c r="J23" s="55"/>
      <c r="K23" s="55"/>
      <c r="L23" s="23">
        <v>7</v>
      </c>
    </row>
    <row r="24" spans="1:12" ht="15.75" x14ac:dyDescent="0.25">
      <c r="A24" s="55" t="s">
        <v>37</v>
      </c>
      <c r="B24" s="55"/>
      <c r="C24" s="55"/>
      <c r="D24" s="55"/>
      <c r="E24" s="55"/>
      <c r="F24" s="55"/>
      <c r="G24" s="24">
        <f>MIN(G10:G21)</f>
        <v>222885</v>
      </c>
      <c r="H24" s="55" t="s">
        <v>39</v>
      </c>
      <c r="I24" s="55"/>
      <c r="J24" s="55"/>
      <c r="K24" s="55"/>
      <c r="L24" s="23">
        <v>5</v>
      </c>
    </row>
    <row r="25" spans="1:12" ht="15.75" x14ac:dyDescent="0.25">
      <c r="A25" s="56" t="s">
        <v>40</v>
      </c>
      <c r="B25" s="56"/>
      <c r="C25" s="56"/>
      <c r="D25" s="56"/>
      <c r="E25" s="56"/>
      <c r="F25" s="56"/>
      <c r="G25" s="56"/>
      <c r="H25" s="56"/>
      <c r="I25" s="25">
        <f>AVERAGE(I10:I21)</f>
        <v>22362216.083333332</v>
      </c>
      <c r="J25" s="26"/>
      <c r="K25" s="26"/>
      <c r="L25" s="26"/>
    </row>
    <row r="26" spans="1:12" ht="15.75" x14ac:dyDescent="0.25">
      <c r="A26" s="55" t="s">
        <v>41</v>
      </c>
      <c r="B26" s="55"/>
      <c r="C26" s="55"/>
      <c r="D26" s="55"/>
      <c r="E26" s="55"/>
      <c r="F26" s="55"/>
      <c r="G26" s="55"/>
      <c r="H26" s="55"/>
      <c r="I26" s="55"/>
      <c r="J26" s="55"/>
      <c r="K26" s="22">
        <f>SUM(K10:K21)</f>
        <v>276572854</v>
      </c>
      <c r="L26" s="15"/>
    </row>
  </sheetData>
  <mergeCells count="16">
    <mergeCell ref="L8:L9"/>
    <mergeCell ref="A22:L22"/>
    <mergeCell ref="A23:G23"/>
    <mergeCell ref="I23:K23"/>
    <mergeCell ref="A8:A9"/>
    <mergeCell ref="B8:B9"/>
    <mergeCell ref="F8:F9"/>
    <mergeCell ref="G8:G9"/>
    <mergeCell ref="H8:H9"/>
    <mergeCell ref="I8:I9"/>
    <mergeCell ref="A24:F24"/>
    <mergeCell ref="H24:K24"/>
    <mergeCell ref="A25:H25"/>
    <mergeCell ref="A26:J26"/>
    <mergeCell ref="J8:J9"/>
    <mergeCell ref="K8:K9"/>
  </mergeCells>
  <pageMargins left="0.39370078740157483" right="0.39370078740157483" top="0.39370078740157483" bottom="0.39370078740157483" header="0.31496062992125984" footer="0.31496062992125984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I13"/>
  <sheetViews>
    <sheetView workbookViewId="0">
      <selection activeCell="J35" sqref="J35"/>
    </sheetView>
  </sheetViews>
  <sheetFormatPr defaultRowHeight="15" x14ac:dyDescent="0.25"/>
  <cols>
    <col min="2" max="2" width="15.140625" customWidth="1"/>
    <col min="3" max="3" width="11.7109375" customWidth="1"/>
    <col min="4" max="4" width="11.28515625" customWidth="1"/>
    <col min="5" max="5" width="11" customWidth="1"/>
    <col min="6" max="6" width="11.140625" customWidth="1"/>
  </cols>
  <sheetData>
    <row r="3" spans="2:9" x14ac:dyDescent="0.25">
      <c r="B3" s="3"/>
      <c r="C3" s="64" t="s">
        <v>68</v>
      </c>
      <c r="D3" s="64"/>
      <c r="E3" s="64"/>
      <c r="F3" s="64"/>
      <c r="G3" s="64"/>
      <c r="H3" s="64"/>
      <c r="I3" s="64"/>
    </row>
    <row r="4" spans="2:9" x14ac:dyDescent="0.25">
      <c r="C4" s="64" t="s">
        <v>67</v>
      </c>
      <c r="D4" s="64"/>
      <c r="E4" s="64"/>
      <c r="F4" s="64"/>
      <c r="G4" s="64"/>
      <c r="H4" s="64"/>
      <c r="I4" s="64"/>
    </row>
    <row r="7" spans="2:9" ht="15.75" x14ac:dyDescent="0.25">
      <c r="B7" s="65" t="s">
        <v>69</v>
      </c>
      <c r="C7" s="66"/>
      <c r="D7" s="66"/>
      <c r="E7" s="66"/>
      <c r="F7" s="66"/>
      <c r="G7" s="66"/>
      <c r="H7" s="66"/>
    </row>
    <row r="9" spans="2:9" ht="15.75" x14ac:dyDescent="0.25">
      <c r="B9" s="19" t="s">
        <v>70</v>
      </c>
      <c r="C9" s="19" t="s">
        <v>71</v>
      </c>
      <c r="D9" s="19"/>
      <c r="E9" s="19"/>
      <c r="F9" s="19" t="s">
        <v>75</v>
      </c>
    </row>
    <row r="10" spans="2:9" ht="15.75" x14ac:dyDescent="0.25">
      <c r="B10" s="19"/>
      <c r="C10" s="20" t="s">
        <v>72</v>
      </c>
      <c r="D10" s="20" t="s">
        <v>73</v>
      </c>
      <c r="E10" s="20" t="s">
        <v>74</v>
      </c>
      <c r="F10" s="19"/>
    </row>
    <row r="11" spans="2:9" ht="15.75" x14ac:dyDescent="0.25">
      <c r="B11" s="13" t="s">
        <v>53</v>
      </c>
      <c r="C11" s="13">
        <v>445</v>
      </c>
      <c r="D11" s="13">
        <v>420</v>
      </c>
      <c r="E11" s="13">
        <v>450</v>
      </c>
      <c r="F11" s="13">
        <f>SUM(C11:E11)</f>
        <v>1315</v>
      </c>
    </row>
    <row r="12" spans="2:9" ht="15.75" x14ac:dyDescent="0.25">
      <c r="B12" s="13" t="s">
        <v>54</v>
      </c>
      <c r="C12" s="13">
        <v>505</v>
      </c>
      <c r="D12" s="13">
        <v>460</v>
      </c>
      <c r="E12" s="13">
        <v>470</v>
      </c>
      <c r="F12" s="13">
        <f>SUM(C12:E12)</f>
        <v>1435</v>
      </c>
    </row>
    <row r="13" spans="2:9" ht="15.75" x14ac:dyDescent="0.25">
      <c r="B13" s="13" t="s">
        <v>55</v>
      </c>
      <c r="C13" s="13">
        <v>530</v>
      </c>
      <c r="D13" s="13">
        <v>490</v>
      </c>
      <c r="E13" s="13">
        <v>490</v>
      </c>
      <c r="F13" s="13">
        <f>SUM(C13:E13)</f>
        <v>1510</v>
      </c>
    </row>
  </sheetData>
  <mergeCells count="3">
    <mergeCell ref="C4:I4"/>
    <mergeCell ref="C3:I3"/>
    <mergeCell ref="B7:H7"/>
  </mergeCells>
  <pageMargins left="0.39370078740157483" right="0.39370078740157483" top="0.39370078740157483" bottom="0.39370078740157483" header="0.31496062992125984" footer="0.31496062992125984"/>
  <pageSetup paperSize="9" orientation="portrait" r:id="rId1"/>
  <headerFooter>
    <oddHeader>&amp;L18411176&amp;RUniversitas Teknokrat Indonesia</oddHeader>
    <oddFooter>&amp;CGrafik - ANITA AJENG VIOLANITA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REPORT</vt:lpstr>
      <vt:lpstr>CODE TABLE</vt:lpstr>
      <vt:lpstr>SORT &amp; FILTER</vt:lpstr>
      <vt:lpstr>CHART</vt:lpstr>
      <vt:lpstr>ANITA1</vt:lpstr>
      <vt:lpstr>ANITA2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1 ICT B</dc:creator>
  <cp:lastModifiedBy>dedi irawan</cp:lastModifiedBy>
  <cp:lastPrinted>2023-06-12T09:51:46Z</cp:lastPrinted>
  <dcterms:created xsi:type="dcterms:W3CDTF">2023-06-12T08:08:52Z</dcterms:created>
  <dcterms:modified xsi:type="dcterms:W3CDTF">2023-06-14T13:34:07Z</dcterms:modified>
</cp:coreProperties>
</file>